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8655" windowHeight="9435"/>
  </bookViews>
  <sheets>
    <sheet name="Index and Summary" sheetId="1" r:id="rId1"/>
    <sheet name="Worksheet I-Wages Input" sheetId="2" r:id="rId2"/>
    <sheet name="Worksheet J Depr Input" sheetId="4" r:id="rId3"/>
    <sheet name="Worksheet K OthRev Input" sheetId="5" r:id="rId4"/>
    <sheet name="Worksheet L Future Use" sheetId="9" r:id="rId5"/>
    <sheet name="Worksheet M RTO ISO" sheetId="10" r:id="rId6"/>
    <sheet name="Worksheet N Tran by Others" sheetId="11" r:id="rId7"/>
    <sheet name="Worksheet O Lease" sheetId="12" r:id="rId8"/>
    <sheet name="Worksheet P Compl Not Class" sheetId="13" r:id="rId9"/>
    <sheet name="Worksheet Q CWIP" sheetId="14" r:id="rId10"/>
  </sheets>
  <externalReferences>
    <externalReference r:id="rId11"/>
    <externalReference r:id="rId12"/>
    <externalReference r:id="rId13"/>
  </externalReferences>
  <definedNames>
    <definedName name="_ADM1" localSheetId="1">#REF!</definedName>
    <definedName name="_ADM1" localSheetId="3">#REF!</definedName>
    <definedName name="_ADM1" localSheetId="7">#REF!</definedName>
    <definedName name="_ADM1" localSheetId="9">#REF!</definedName>
    <definedName name="_ADM1">#REF!</definedName>
    <definedName name="_ADM2" localSheetId="1">#REF!</definedName>
    <definedName name="_ADM2" localSheetId="3">#REF!</definedName>
    <definedName name="_ADM2" localSheetId="7">#REF!</definedName>
    <definedName name="_ADM2" localSheetId="9">#REF!</definedName>
    <definedName name="_ADM2">#REF!</definedName>
    <definedName name="_DSR1" localSheetId="9">#REF!</definedName>
    <definedName name="_DSR1">#REF!</definedName>
    <definedName name="_DSR2" localSheetId="9">#REF!</definedName>
    <definedName name="_DSR2">#REF!</definedName>
    <definedName name="_INT1" localSheetId="1">#REF!</definedName>
    <definedName name="_INT1" localSheetId="3">#REF!</definedName>
    <definedName name="_INT1" localSheetId="7">#REF!</definedName>
    <definedName name="_INT1" localSheetId="9">#REF!</definedName>
    <definedName name="_INT1">#REF!</definedName>
    <definedName name="_INT2" localSheetId="1">#REF!</definedName>
    <definedName name="_INT2" localSheetId="3">#REF!</definedName>
    <definedName name="_INT2" localSheetId="7">#REF!</definedName>
    <definedName name="_INT2" localSheetId="9">#REF!</definedName>
    <definedName name="_INT2">#REF!</definedName>
    <definedName name="_INT3" localSheetId="1">#REF!</definedName>
    <definedName name="_INT3" localSheetId="3">#REF!</definedName>
    <definedName name="_INT3" localSheetId="7">#REF!</definedName>
    <definedName name="_INT3" localSheetId="9">#REF!</definedName>
    <definedName name="_INT3">#REF!</definedName>
    <definedName name="_INT4" localSheetId="1">#REF!</definedName>
    <definedName name="_INT4" localSheetId="3">#REF!</definedName>
    <definedName name="_INT4" localSheetId="7">#REF!</definedName>
    <definedName name="_INT4" localSheetId="9">#REF!</definedName>
    <definedName name="_INT4">#REF!</definedName>
    <definedName name="_LEA1" localSheetId="1">#REF!</definedName>
    <definedName name="_LEA1" localSheetId="3">#REF!</definedName>
    <definedName name="_LEA1" localSheetId="7">#REF!</definedName>
    <definedName name="_LEA1" localSheetId="9">#REF!</definedName>
    <definedName name="_LEA1">#REF!</definedName>
    <definedName name="_LEA2" localSheetId="1">#REF!</definedName>
    <definedName name="_LEA2" localSheetId="3">#REF!</definedName>
    <definedName name="_LEA2" localSheetId="7">#REF!</definedName>
    <definedName name="_LEA2" localSheetId="9">#REF!</definedName>
    <definedName name="_LEA2">#REF!</definedName>
    <definedName name="_SPR1" localSheetId="1">#REF!</definedName>
    <definedName name="_SPR1" localSheetId="3">#REF!</definedName>
    <definedName name="_SPR1" localSheetId="7">#REF!</definedName>
    <definedName name="_SPR1" localSheetId="9">#REF!</definedName>
    <definedName name="_SPR1">#REF!</definedName>
    <definedName name="_SPR2" localSheetId="1">#REF!</definedName>
    <definedName name="_SPR2" localSheetId="3">#REF!</definedName>
    <definedName name="_SPR2" localSheetId="7">#REF!</definedName>
    <definedName name="_SPR2" localSheetId="9">#REF!</definedName>
    <definedName name="_SPR2">#REF!</definedName>
    <definedName name="A" localSheetId="1">#REF!</definedName>
    <definedName name="A" localSheetId="3">#REF!</definedName>
    <definedName name="A" localSheetId="7">#REF!</definedName>
    <definedName name="A" localSheetId="9">#REF!</definedName>
    <definedName name="A">#REF!</definedName>
    <definedName name="AlloFactors">'[1]Worksheet E, Alloc. Factor'!$B$98:$F$119</definedName>
    <definedName name="Allofacts">'[2]Apx E - ATRR - Total'!$L$335:$Q$352</definedName>
    <definedName name="AvgPlant">#REF!</definedName>
    <definedName name="B" localSheetId="1">'Worksheet I-Wages Input'!$B$11:$F$19</definedName>
    <definedName name="BalName">#REF!</definedName>
    <definedName name="C_" localSheetId="1">#REF!</definedName>
    <definedName name="C_" localSheetId="3">#REF!</definedName>
    <definedName name="C_" localSheetId="9">#REF!</definedName>
    <definedName name="C_">#REF!</definedName>
    <definedName name="CAPSUM1" localSheetId="1">#REF!</definedName>
    <definedName name="CAPSUM1" localSheetId="3">#REF!</definedName>
    <definedName name="CAPSUM1" localSheetId="7">#REF!</definedName>
    <definedName name="CAPSUM1" localSheetId="9">#REF!</definedName>
    <definedName name="CAPSUM1">#REF!</definedName>
    <definedName name="CAPSUM2" localSheetId="1">#REF!</definedName>
    <definedName name="CAPSUM2" localSheetId="3">#REF!</definedName>
    <definedName name="CAPSUM2" localSheetId="7">#REF!</definedName>
    <definedName name="CAPSUM2" localSheetId="9">#REF!</definedName>
    <definedName name="CAPSUM2">#REF!</definedName>
    <definedName name="EIGHT" localSheetId="1">#REF!</definedName>
    <definedName name="EIGHT" localSheetId="3">#REF!</definedName>
    <definedName name="EIGHT" localSheetId="7">#REF!</definedName>
    <definedName name="EIGHT" localSheetId="9">#REF!</definedName>
    <definedName name="EIGHT">#REF!</definedName>
    <definedName name="Elec08185">'[3]ALLOC FAC'!$N$22</definedName>
    <definedName name="Elec08189">'[3]ALLOC FAC'!$N$23</definedName>
    <definedName name="Elec08194">'[3]ALLOC FAC'!$N$24</definedName>
    <definedName name="Elec08992">'[3]ALLOC FAC'!$N$30</definedName>
    <definedName name="ELEVEN" localSheetId="1">#REF!</definedName>
    <definedName name="ELEVEN" localSheetId="3">#REF!</definedName>
    <definedName name="ELEVEN" localSheetId="7">#REF!</definedName>
    <definedName name="ELEVEN" localSheetId="9">#REF!</definedName>
    <definedName name="ELEVEN">#REF!</definedName>
    <definedName name="ENBAL1" localSheetId="1">#REF!</definedName>
    <definedName name="ENBAL1" localSheetId="3">#REF!</definedName>
    <definedName name="ENBAL1" localSheetId="9">#REF!</definedName>
    <definedName name="ENBAL1">#REF!</definedName>
    <definedName name="ENBAL2" localSheetId="1">#REF!</definedName>
    <definedName name="ENBAL2" localSheetId="3">#REF!</definedName>
    <definedName name="ENBAL2" localSheetId="9">#REF!</definedName>
    <definedName name="ENBAL2">#REF!</definedName>
    <definedName name="FILENAME" localSheetId="1">#REF!</definedName>
    <definedName name="FILENAME" localSheetId="3">#REF!</definedName>
    <definedName name="FILENAME" localSheetId="7">#REF!</definedName>
    <definedName name="FILENAME" localSheetId="9">#REF!</definedName>
    <definedName name="FILENAME">#REF!</definedName>
    <definedName name="FIVE" localSheetId="1">#REF!</definedName>
    <definedName name="FIVE" localSheetId="3">#REF!</definedName>
    <definedName name="FIVE" localSheetId="7">#REF!</definedName>
    <definedName name="FIVE" localSheetId="9">#REF!</definedName>
    <definedName name="FIVE">#REF!</definedName>
    <definedName name="FOUR" localSheetId="1">#REF!</definedName>
    <definedName name="FOUR" localSheetId="3">#REF!</definedName>
    <definedName name="FOUR" localSheetId="7">#REF!</definedName>
    <definedName name="FOUR" localSheetId="9">#REF!</definedName>
    <definedName name="FOUR">#REF!</definedName>
    <definedName name="FuelCost1" localSheetId="1">#REF!</definedName>
    <definedName name="FuelCost1" localSheetId="3">#REF!</definedName>
    <definedName name="FuelCost1" localSheetId="7">#REF!</definedName>
    <definedName name="FuelCost1" localSheetId="9">#REF!</definedName>
    <definedName name="FuelCost1">#REF!</definedName>
    <definedName name="FuelCost2" localSheetId="1">#REF!</definedName>
    <definedName name="FuelCost2" localSheetId="3">#REF!</definedName>
    <definedName name="FuelCost2" localSheetId="7">#REF!</definedName>
    <definedName name="FuelCost2" localSheetId="9">#REF!</definedName>
    <definedName name="FuelCost2">#REF!</definedName>
    <definedName name="GENCAP1" localSheetId="1">#REF!</definedName>
    <definedName name="GENCAP1" localSheetId="3">#REF!</definedName>
    <definedName name="GENCAP1" localSheetId="7">#REF!</definedName>
    <definedName name="GENCAP1" localSheetId="9">#REF!</definedName>
    <definedName name="GENCAP1">#REF!</definedName>
    <definedName name="GENCAP2" localSheetId="1">#REF!</definedName>
    <definedName name="GENCAP2" localSheetId="3">#REF!</definedName>
    <definedName name="GENCAP2" localSheetId="7">#REF!</definedName>
    <definedName name="GENCAP2" localSheetId="9">#REF!</definedName>
    <definedName name="GENCAP2">#REF!</definedName>
    <definedName name="GENCAP3" localSheetId="1">#REF!</definedName>
    <definedName name="GENCAP3" localSheetId="3">#REF!</definedName>
    <definedName name="GENCAP3" localSheetId="7">#REF!</definedName>
    <definedName name="GENCAP3" localSheetId="9">#REF!</definedName>
    <definedName name="GENCAP3">#REF!</definedName>
    <definedName name="GENCAP4" localSheetId="1">#REF!</definedName>
    <definedName name="GENCAP4" localSheetId="3">#REF!</definedName>
    <definedName name="GENCAP4" localSheetId="7">#REF!</definedName>
    <definedName name="GENCAP4" localSheetId="9">#REF!</definedName>
    <definedName name="GENCAP4">#REF!</definedName>
    <definedName name="GenOM1" localSheetId="1">#REF!</definedName>
    <definedName name="GenOM1" localSheetId="3">#REF!</definedName>
    <definedName name="GenOM1" localSheetId="7">#REF!</definedName>
    <definedName name="GenOM1" localSheetId="9">#REF!</definedName>
    <definedName name="GenOM1">#REF!</definedName>
    <definedName name="INDEX" localSheetId="1">#REF!</definedName>
    <definedName name="INDEX" localSheetId="3">#REF!</definedName>
    <definedName name="INDEX" localSheetId="7">#REF!</definedName>
    <definedName name="INDEX" localSheetId="9">#REF!</definedName>
    <definedName name="INDEX">#REF!</definedName>
    <definedName name="JURALLOC" localSheetId="1">#REF!</definedName>
    <definedName name="JURALLOC" localSheetId="3">#REF!</definedName>
    <definedName name="JURALLOC" localSheetId="7">#REF!</definedName>
    <definedName name="JURALLOC" localSheetId="9">#REF!</definedName>
    <definedName name="JURALLOC">#REF!</definedName>
    <definedName name="MATran">#REF!</definedName>
    <definedName name="memrev1" localSheetId="1">#REF!</definedName>
    <definedName name="memrev1" localSheetId="3">#REF!</definedName>
    <definedName name="memrev1" localSheetId="9">#REF!</definedName>
    <definedName name="memrev1">#REF!</definedName>
    <definedName name="memrev2" localSheetId="1">#REF!</definedName>
    <definedName name="memrev2" localSheetId="3">#REF!</definedName>
    <definedName name="memrev2" localSheetId="9">#REF!</definedName>
    <definedName name="memrev2">#REF!</definedName>
    <definedName name="NOCircuits" localSheetId="9">#REF!</definedName>
    <definedName name="NOCircuits">#REF!</definedName>
    <definedName name="NONMEM1" localSheetId="1">#REF!</definedName>
    <definedName name="NONMEM1" localSheetId="3">#REF!</definedName>
    <definedName name="NONMEM1" localSheetId="7">#REF!</definedName>
    <definedName name="NONMEM1" localSheetId="9">#REF!</definedName>
    <definedName name="NONMEM1">#REF!</definedName>
    <definedName name="NONMEM2" localSheetId="1">#REF!</definedName>
    <definedName name="NONMEM2" localSheetId="3">#REF!</definedName>
    <definedName name="NONMEM2" localSheetId="7">#REF!</definedName>
    <definedName name="NONMEM2" localSheetId="9">#REF!</definedName>
    <definedName name="NONMEM2">#REF!</definedName>
    <definedName name="NONMEM3" localSheetId="1">#REF!</definedName>
    <definedName name="NONMEM3" localSheetId="3">#REF!</definedName>
    <definedName name="NONMEM3" localSheetId="7">#REF!</definedName>
    <definedName name="NONMEM3" localSheetId="9">#REF!</definedName>
    <definedName name="NONMEM3">#REF!</definedName>
    <definedName name="NONMEM4" localSheetId="1">#REF!</definedName>
    <definedName name="NONMEM4" localSheetId="3">#REF!</definedName>
    <definedName name="NONMEM4" localSheetId="7">#REF!</definedName>
    <definedName name="NONMEM4" localSheetId="9">#REF!</definedName>
    <definedName name="NONMEM4">#REF!</definedName>
    <definedName name="ONE" localSheetId="1">#REF!</definedName>
    <definedName name="ONE" localSheetId="3">#REF!</definedName>
    <definedName name="ONE" localSheetId="7">#REF!</definedName>
    <definedName name="ONE" localSheetId="9">#REF!</definedName>
    <definedName name="ONE">#REF!</definedName>
    <definedName name="ONEBEE" localSheetId="1">#REF!</definedName>
    <definedName name="ONEBEE" localSheetId="3">#REF!</definedName>
    <definedName name="ONEBEE" localSheetId="7">#REF!</definedName>
    <definedName name="ONEBEE" localSheetId="9">#REF!</definedName>
    <definedName name="ONEBEE">#REF!</definedName>
    <definedName name="OTHINC1" localSheetId="1">#REF!</definedName>
    <definedName name="OTHINC1" localSheetId="3">#REF!</definedName>
    <definedName name="OTHINC1" localSheetId="7">#REF!</definedName>
    <definedName name="OTHINC1" localSheetId="9">#REF!</definedName>
    <definedName name="OTHINC1">#REF!</definedName>
    <definedName name="OTHINC2" localSheetId="1">#REF!</definedName>
    <definedName name="OTHINC2" localSheetId="3">#REF!</definedName>
    <definedName name="OTHINC2" localSheetId="7">#REF!</definedName>
    <definedName name="OTHINC2" localSheetId="9">#REF!</definedName>
    <definedName name="OTHINC2">#REF!</definedName>
    <definedName name="page1" localSheetId="9">#REF!</definedName>
    <definedName name="page1">#REF!</definedName>
    <definedName name="page10" localSheetId="9">#REF!</definedName>
    <definedName name="page10">#REF!</definedName>
    <definedName name="page11" localSheetId="9">#REF!</definedName>
    <definedName name="page11">#REF!</definedName>
    <definedName name="page12" localSheetId="9">#REF!</definedName>
    <definedName name="page12">#REF!</definedName>
    <definedName name="page13" localSheetId="9">#REF!</definedName>
    <definedName name="page13">#REF!</definedName>
    <definedName name="page14" localSheetId="9">#REF!</definedName>
    <definedName name="page14">#REF!</definedName>
    <definedName name="page15" localSheetId="9">#REF!</definedName>
    <definedName name="page15">#REF!</definedName>
    <definedName name="page16" localSheetId="9">#REF!</definedName>
    <definedName name="page16">#REF!</definedName>
    <definedName name="page2" localSheetId="9">#REF!</definedName>
    <definedName name="page2">#REF!</definedName>
    <definedName name="page3" localSheetId="9">#REF!</definedName>
    <definedName name="page3">#REF!</definedName>
    <definedName name="page4" localSheetId="9">#REF!</definedName>
    <definedName name="page4">#REF!</definedName>
    <definedName name="page5" localSheetId="1">#REF!</definedName>
    <definedName name="page5" localSheetId="3">#REF!</definedName>
    <definedName name="page5" localSheetId="7">#REF!</definedName>
    <definedName name="page5" localSheetId="9">#REF!</definedName>
    <definedName name="page5">#REF!</definedName>
    <definedName name="page6" localSheetId="1">#REF!</definedName>
    <definedName name="page6" localSheetId="3">#REF!</definedName>
    <definedName name="page6" localSheetId="7">#REF!</definedName>
    <definedName name="page6" localSheetId="9">#REF!</definedName>
    <definedName name="page6">#REF!</definedName>
    <definedName name="page7" localSheetId="9">#REF!</definedName>
    <definedName name="page7">#REF!</definedName>
    <definedName name="page8" localSheetId="9">#REF!</definedName>
    <definedName name="page8">#REF!</definedName>
    <definedName name="page9" localSheetId="9">#REF!</definedName>
    <definedName name="page9">#REF!</definedName>
    <definedName name="PageA" localSheetId="1">#REF!</definedName>
    <definedName name="PageA" localSheetId="3">#REF!</definedName>
    <definedName name="PageA" localSheetId="7">#REF!</definedName>
    <definedName name="PageA" localSheetId="9">#REF!</definedName>
    <definedName name="PageA">#REF!</definedName>
    <definedName name="PageB" localSheetId="1">#REF!</definedName>
    <definedName name="PageB" localSheetId="3">#REF!</definedName>
    <definedName name="PageB" localSheetId="7">#REF!</definedName>
    <definedName name="PageB" localSheetId="9">#REF!</definedName>
    <definedName name="PageB">#REF!</definedName>
    <definedName name="PageC" localSheetId="1">#REF!</definedName>
    <definedName name="PageC" localSheetId="3">#REF!</definedName>
    <definedName name="PageC" localSheetId="7">#REF!</definedName>
    <definedName name="PageC" localSheetId="9">#REF!</definedName>
    <definedName name="PageC">#REF!</definedName>
    <definedName name="POWER1" localSheetId="1">#REF!</definedName>
    <definedName name="POWER1" localSheetId="3">#REF!</definedName>
    <definedName name="POWER1" localSheetId="7">#REF!</definedName>
    <definedName name="POWER1" localSheetId="9">#REF!</definedName>
    <definedName name="POWER1">#REF!</definedName>
    <definedName name="POWER2" localSheetId="1">#REF!</definedName>
    <definedName name="POWER2" localSheetId="3">#REF!</definedName>
    <definedName name="POWER2" localSheetId="7">#REF!</definedName>
    <definedName name="POWER2" localSheetId="9">#REF!</definedName>
    <definedName name="POWER2">#REF!</definedName>
    <definedName name="_xlnm.Print_Area" localSheetId="0">'Index and Summary'!$A:$F</definedName>
    <definedName name="_xlnm.Print_Area" localSheetId="1">'Worksheet I-Wages Input'!$A$12:$F$28</definedName>
    <definedName name="_xlnm.Print_Area" localSheetId="2">'Worksheet J Depr Input'!$A$1:$K$82</definedName>
    <definedName name="_xlnm.Print_Area" localSheetId="3">'Worksheet K OthRev Input'!$A$12:$E$52</definedName>
    <definedName name="_xlnm.Print_Area" localSheetId="4">'Worksheet L Future Use'!$E$13:$M$40</definedName>
    <definedName name="_xlnm.Print_Area" localSheetId="5">'Worksheet M RTO ISO'!$D$13:$Y$29</definedName>
    <definedName name="_xlnm.Print_Area" localSheetId="6">'Worksheet N Tran by Others'!$A$13:$E$32</definedName>
    <definedName name="_xlnm.Print_Area" localSheetId="7">'Worksheet O Lease'!$A$1:$E$22</definedName>
    <definedName name="_xlnm.Print_Area" localSheetId="8">'Worksheet P Compl Not Class'!$A$1:$M$41</definedName>
    <definedName name="_xlnm.Print_Area" localSheetId="9">'Worksheet Q CWIP'!$A$12:$L$26</definedName>
    <definedName name="_xlnm.Print_Titles" localSheetId="0">'Index and Summary'!$1:$9</definedName>
    <definedName name="_xlnm.Print_Titles" localSheetId="1">'Worksheet I-Wages Input'!$1:$11</definedName>
    <definedName name="_xlnm.Print_Titles" localSheetId="2">'Worksheet J Depr Input'!$1:$11</definedName>
    <definedName name="_xlnm.Print_Titles" localSheetId="3">'Worksheet K OthRev Input'!$1:$11</definedName>
    <definedName name="_xlnm.Print_Titles" localSheetId="4">'Worksheet L Future Use'!$A:$D,'Worksheet L Future Use'!$1:$12</definedName>
    <definedName name="_xlnm.Print_Titles" localSheetId="5">'Worksheet M RTO ISO'!$A:$C,'Worksheet M RTO ISO'!$1:$12</definedName>
    <definedName name="_xlnm.Print_Titles" localSheetId="6">'Worksheet N Tran by Others'!$1:$12</definedName>
    <definedName name="_xlnm.Print_Titles" localSheetId="9">'Worksheet Q CWIP'!$1:$11</definedName>
    <definedName name="PURPWR1" localSheetId="1">#REF!</definedName>
    <definedName name="PURPWR1" localSheetId="3">#REF!</definedName>
    <definedName name="PURPWR1" localSheetId="7">#REF!</definedName>
    <definedName name="PURPWR1" localSheetId="9">#REF!</definedName>
    <definedName name="PURPWR1">#REF!</definedName>
    <definedName name="PURPWR2" localSheetId="1">#REF!</definedName>
    <definedName name="PURPWR2" localSheetId="3">#REF!</definedName>
    <definedName name="PURPWR2" localSheetId="7">#REF!</definedName>
    <definedName name="PURPWR2" localSheetId="9">#REF!</definedName>
    <definedName name="PURPWR2">#REF!</definedName>
    <definedName name="SIX" localSheetId="1">#REF!</definedName>
    <definedName name="SIX" localSheetId="3">#REF!</definedName>
    <definedName name="SIX" localSheetId="7">#REF!</definedName>
    <definedName name="SIX" localSheetId="9">#REF!</definedName>
    <definedName name="SIX">#REF!</definedName>
    <definedName name="TAXDEP1" localSheetId="1">#REF!</definedName>
    <definedName name="TAXDEP1" localSheetId="3">#REF!</definedName>
    <definedName name="TAXDEP1" localSheetId="7">#REF!</definedName>
    <definedName name="TAXDEP1" localSheetId="9">#REF!</definedName>
    <definedName name="TAXDEP1">#REF!</definedName>
    <definedName name="TAXDEP2" localSheetId="1">#REF!</definedName>
    <definedName name="TAXDEP2" localSheetId="3">#REF!</definedName>
    <definedName name="TAXDEP2" localSheetId="7">#REF!</definedName>
    <definedName name="TAXDEP2" localSheetId="9">#REF!</definedName>
    <definedName name="TAXDEP2">#REF!</definedName>
    <definedName name="THREE" localSheetId="1">#REF!</definedName>
    <definedName name="THREE" localSheetId="3">#REF!</definedName>
    <definedName name="THREE" localSheetId="7">#REF!</definedName>
    <definedName name="THREE" localSheetId="9">#REF!</definedName>
    <definedName name="THREE">#REF!</definedName>
    <definedName name="THREEBEE" localSheetId="1">#REF!</definedName>
    <definedName name="THREEBEE" localSheetId="3">#REF!</definedName>
    <definedName name="THREEBEE" localSheetId="7">#REF!</definedName>
    <definedName name="THREEBEE" localSheetId="9">#REF!</definedName>
    <definedName name="THREEBEE">#REF!</definedName>
    <definedName name="THREECEE" localSheetId="1">#REF!</definedName>
    <definedName name="THREECEE" localSheetId="3">#REF!</definedName>
    <definedName name="THREECEE" localSheetId="7">#REF!</definedName>
    <definedName name="THREECEE" localSheetId="9">#REF!</definedName>
    <definedName name="THREECEE">#REF!</definedName>
    <definedName name="THREEDEE" localSheetId="1">#REF!</definedName>
    <definedName name="THREEDEE" localSheetId="3">#REF!</definedName>
    <definedName name="THREEDEE" localSheetId="7">#REF!</definedName>
    <definedName name="THREEDEE" localSheetId="9">#REF!</definedName>
    <definedName name="THREEDEE">#REF!</definedName>
    <definedName name="THREEEEE" localSheetId="1">#REF!</definedName>
    <definedName name="THREEEEE" localSheetId="3">#REF!</definedName>
    <definedName name="THREEEEE" localSheetId="7">#REF!</definedName>
    <definedName name="THREEEEE" localSheetId="9">#REF!</definedName>
    <definedName name="THREEEEE">#REF!</definedName>
    <definedName name="TRANOM1" localSheetId="1">#REF!</definedName>
    <definedName name="TRANOM1" localSheetId="3">#REF!</definedName>
    <definedName name="TRANOM1" localSheetId="7">#REF!</definedName>
    <definedName name="TRANOM1" localSheetId="9">#REF!</definedName>
    <definedName name="TRANOM1">#REF!</definedName>
    <definedName name="TRANOM2" localSheetId="1">#REF!</definedName>
    <definedName name="TRANOM2" localSheetId="3">#REF!</definedName>
    <definedName name="TRANOM2" localSheetId="7">#REF!</definedName>
    <definedName name="TRANOM2" localSheetId="9">#REF!</definedName>
    <definedName name="TRANOM2">#REF!</definedName>
    <definedName name="TRI_STATE_GENERATION_AND_TRANSMISSION_ASSOCIATION" localSheetId="1">#REF!</definedName>
    <definedName name="TRI_STATE_GENERATION_AND_TRANSMISSION_ASSOCIATION" localSheetId="3">#REF!</definedName>
    <definedName name="TRI_STATE_GENERATION_AND_TRANSMISSION_ASSOCIATION" localSheetId="7">#REF!</definedName>
    <definedName name="TRI_STATE_GENERATION_AND_TRANSMISSION_ASSOCIATION" localSheetId="9">#REF!</definedName>
    <definedName name="TRI_STATE_GENERATION_AND_TRANSMISSION_ASSOCIATION">#REF!</definedName>
    <definedName name="TWO" localSheetId="1">#REF!</definedName>
    <definedName name="TWO" localSheetId="3">#REF!</definedName>
    <definedName name="TWO" localSheetId="7">#REF!</definedName>
    <definedName name="TWO" localSheetId="9">#REF!</definedName>
    <definedName name="TWO">#REF!</definedName>
    <definedName name="TWOBEE" localSheetId="1">#REF!</definedName>
    <definedName name="TWOBEE" localSheetId="3">#REF!</definedName>
    <definedName name="TWOBEE" localSheetId="7">#REF!</definedName>
    <definedName name="TWOBEE" localSheetId="9">#REF!</definedName>
    <definedName name="TWOBEE">#REF!</definedName>
    <definedName name="TWOCEE" localSheetId="1">#REF!</definedName>
    <definedName name="TWOCEE" localSheetId="3">#REF!</definedName>
    <definedName name="TWOCEE" localSheetId="7">#REF!</definedName>
    <definedName name="TWOCEE" localSheetId="9">#REF!</definedName>
    <definedName name="TWOCEE">#REF!</definedName>
    <definedName name="TWODEE" localSheetId="1">#REF!</definedName>
    <definedName name="TWODEE" localSheetId="3">#REF!</definedName>
    <definedName name="TWODEE" localSheetId="7">#REF!</definedName>
    <definedName name="TWODEE" localSheetId="9">#REF!</definedName>
    <definedName name="TWODEE">#REF!</definedName>
  </definedNames>
  <calcPr calcId="145621"/>
</workbook>
</file>

<file path=xl/calcChain.xml><?xml version="1.0" encoding="utf-8"?>
<calcChain xmlns="http://schemas.openxmlformats.org/spreadsheetml/2006/main">
  <c r="K23" i="14" l="1"/>
  <c r="F23" i="14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B8" i="14"/>
  <c r="L38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B8" i="13"/>
  <c r="D17" i="12"/>
  <c r="A17" i="12"/>
  <c r="A19" i="12" s="1"/>
  <c r="A21" i="12" s="1"/>
  <c r="A22" i="12" s="1"/>
  <c r="B8" i="12"/>
  <c r="E26" i="11"/>
  <c r="D25" i="11"/>
  <c r="D24" i="11"/>
  <c r="D26" i="11" s="1"/>
  <c r="F67" i="1" s="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16" i="11"/>
  <c r="A15" i="11"/>
  <c r="B8" i="11"/>
  <c r="Y25" i="10"/>
  <c r="X25" i="10"/>
  <c r="W25" i="10"/>
  <c r="V25" i="10"/>
  <c r="U25" i="10"/>
  <c r="T25" i="10"/>
  <c r="S25" i="10"/>
  <c r="R25" i="10"/>
  <c r="Q25" i="10"/>
  <c r="P25" i="10"/>
  <c r="O25" i="10"/>
  <c r="N25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A17" i="10"/>
  <c r="A18" i="10" s="1"/>
  <c r="A19" i="10" s="1"/>
  <c r="A20" i="10" s="1"/>
  <c r="A21" i="10" s="1"/>
  <c r="A22" i="10" s="1"/>
  <c r="A23" i="10" s="1"/>
  <c r="A24" i="10" s="1"/>
  <c r="A25" i="10" s="1"/>
  <c r="A26" i="10" s="1"/>
  <c r="Y16" i="10"/>
  <c r="X16" i="10"/>
  <c r="W16" i="10"/>
  <c r="V16" i="10"/>
  <c r="U16" i="10"/>
  <c r="T16" i="10"/>
  <c r="S16" i="10"/>
  <c r="R16" i="10"/>
  <c r="Q16" i="10"/>
  <c r="P16" i="10"/>
  <c r="O16" i="10"/>
  <c r="N16" i="10"/>
  <c r="Y15" i="10"/>
  <c r="X15" i="10"/>
  <c r="W15" i="10"/>
  <c r="W26" i="10" s="1"/>
  <c r="F62" i="1" s="1"/>
  <c r="V15" i="10"/>
  <c r="U15" i="10"/>
  <c r="T15" i="10"/>
  <c r="S15" i="10"/>
  <c r="S26" i="10" s="1"/>
  <c r="F58" i="1" s="1"/>
  <c r="R15" i="10"/>
  <c r="Q15" i="10"/>
  <c r="P15" i="10"/>
  <c r="O15" i="10"/>
  <c r="O26" i="10" s="1"/>
  <c r="F54" i="1" s="1"/>
  <c r="N15" i="10"/>
  <c r="A15" i="10"/>
  <c r="A16" i="10" s="1"/>
  <c r="Y14" i="10"/>
  <c r="X14" i="10"/>
  <c r="W14" i="10"/>
  <c r="V14" i="10"/>
  <c r="U14" i="10"/>
  <c r="T14" i="10"/>
  <c r="S14" i="10"/>
  <c r="R14" i="10"/>
  <c r="Q14" i="10"/>
  <c r="P14" i="10"/>
  <c r="O14" i="10"/>
  <c r="N14" i="10"/>
  <c r="C14" i="10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A14" i="10"/>
  <c r="Y13" i="10"/>
  <c r="Y26" i="10" s="1"/>
  <c r="X13" i="10"/>
  <c r="X26" i="10" s="1"/>
  <c r="F63" i="1" s="1"/>
  <c r="W13" i="10"/>
  <c r="V13" i="10"/>
  <c r="U13" i="10"/>
  <c r="U26" i="10" s="1"/>
  <c r="T13" i="10"/>
  <c r="T26" i="10" s="1"/>
  <c r="F59" i="1" s="1"/>
  <c r="S13" i="10"/>
  <c r="R13" i="10"/>
  <c r="Q13" i="10"/>
  <c r="Q26" i="10" s="1"/>
  <c r="P13" i="10"/>
  <c r="P26" i="10" s="1"/>
  <c r="F55" i="1" s="1"/>
  <c r="O13" i="10"/>
  <c r="N13" i="10"/>
  <c r="X12" i="10"/>
  <c r="W12" i="10"/>
  <c r="T12" i="10"/>
  <c r="S12" i="10"/>
  <c r="Y12" i="10" s="1"/>
  <c r="R12" i="10"/>
  <c r="Q12" i="10"/>
  <c r="P12" i="10"/>
  <c r="V12" i="10" s="1"/>
  <c r="O12" i="10"/>
  <c r="U12" i="10" s="1"/>
  <c r="N12" i="10"/>
  <c r="J37" i="9"/>
  <c r="M35" i="9"/>
  <c r="K35" i="9"/>
  <c r="I35" i="9"/>
  <c r="F35" i="9"/>
  <c r="L35" i="9" s="1"/>
  <c r="M33" i="9"/>
  <c r="L33" i="9"/>
  <c r="K33" i="9"/>
  <c r="I33" i="9"/>
  <c r="F33" i="9"/>
  <c r="M31" i="9"/>
  <c r="K31" i="9"/>
  <c r="I31" i="9"/>
  <c r="F31" i="9"/>
  <c r="L31" i="9" s="1"/>
  <c r="M29" i="9"/>
  <c r="J29" i="9"/>
  <c r="I29" i="9"/>
  <c r="H29" i="9"/>
  <c r="G29" i="9"/>
  <c r="G37" i="9" s="1"/>
  <c r="M37" i="9" s="1"/>
  <c r="E29" i="9"/>
  <c r="M28" i="9"/>
  <c r="L28" i="9"/>
  <c r="K28" i="9"/>
  <c r="I28" i="9"/>
  <c r="F28" i="9"/>
  <c r="M27" i="9"/>
  <c r="K27" i="9"/>
  <c r="I27" i="9"/>
  <c r="F27" i="9"/>
  <c r="L27" i="9" s="1"/>
  <c r="M26" i="9"/>
  <c r="L26" i="9"/>
  <c r="K26" i="9"/>
  <c r="I26" i="9"/>
  <c r="F26" i="9"/>
  <c r="M25" i="9"/>
  <c r="K25" i="9"/>
  <c r="I25" i="9"/>
  <c r="F25" i="9"/>
  <c r="L25" i="9" s="1"/>
  <c r="M24" i="9"/>
  <c r="L24" i="9"/>
  <c r="K24" i="9"/>
  <c r="I24" i="9"/>
  <c r="F24" i="9"/>
  <c r="M23" i="9"/>
  <c r="K23" i="9"/>
  <c r="I23" i="9"/>
  <c r="F23" i="9"/>
  <c r="L23" i="9" s="1"/>
  <c r="M22" i="9"/>
  <c r="L22" i="9"/>
  <c r="K22" i="9"/>
  <c r="I22" i="9"/>
  <c r="F22" i="9"/>
  <c r="A22" i="9"/>
  <c r="A23" i="9" s="1"/>
  <c r="A24" i="9" s="1"/>
  <c r="A25" i="9" s="1"/>
  <c r="A26" i="9" s="1"/>
  <c r="A27" i="9" s="1"/>
  <c r="A28" i="9" s="1"/>
  <c r="A29" i="9" s="1"/>
  <c r="M21" i="9"/>
  <c r="K21" i="9"/>
  <c r="I21" i="9"/>
  <c r="F21" i="9"/>
  <c r="L21" i="9" s="1"/>
  <c r="M20" i="9"/>
  <c r="L20" i="9"/>
  <c r="K20" i="9"/>
  <c r="M19" i="9"/>
  <c r="L19" i="9"/>
  <c r="K19" i="9"/>
  <c r="M18" i="9"/>
  <c r="L18" i="9"/>
  <c r="K18" i="9"/>
  <c r="M17" i="9"/>
  <c r="L17" i="9"/>
  <c r="K17" i="9"/>
  <c r="I17" i="9"/>
  <c r="F17" i="9"/>
  <c r="A17" i="9"/>
  <c r="A18" i="9" s="1"/>
  <c r="A19" i="9" s="1"/>
  <c r="A20" i="9" s="1"/>
  <c r="A21" i="9" s="1"/>
  <c r="M16" i="9"/>
  <c r="K16" i="9"/>
  <c r="I16" i="9"/>
  <c r="F16" i="9"/>
  <c r="M14" i="9"/>
  <c r="H14" i="9"/>
  <c r="F14" i="9"/>
  <c r="E14" i="9"/>
  <c r="K14" i="9" s="1"/>
  <c r="A14" i="9"/>
  <c r="A15" i="9" s="1"/>
  <c r="A16" i="9" s="1"/>
  <c r="B8" i="9"/>
  <c r="D46" i="5"/>
  <c r="D45" i="5"/>
  <c r="F45" i="1" s="1"/>
  <c r="D42" i="5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4" i="5" s="1"/>
  <c r="A45" i="5" s="1"/>
  <c r="A14" i="5"/>
  <c r="A15" i="5" s="1"/>
  <c r="A16" i="5" s="1"/>
  <c r="E13" i="5"/>
  <c r="E45" i="5" s="1"/>
  <c r="E49" i="5" s="1"/>
  <c r="B8" i="5"/>
  <c r="B7" i="5"/>
  <c r="J49" i="4"/>
  <c r="F41" i="1" s="1"/>
  <c r="F49" i="4"/>
  <c r="F37" i="1" s="1"/>
  <c r="D49" i="4"/>
  <c r="K48" i="4"/>
  <c r="K47" i="4"/>
  <c r="K46" i="4"/>
  <c r="K45" i="4"/>
  <c r="K44" i="4"/>
  <c r="K43" i="4"/>
  <c r="K42" i="4"/>
  <c r="K41" i="4"/>
  <c r="K40" i="4"/>
  <c r="K39" i="4"/>
  <c r="K38" i="4"/>
  <c r="K49" i="4" s="1"/>
  <c r="F42" i="1" s="1"/>
  <c r="K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H22" i="4"/>
  <c r="H21" i="4"/>
  <c r="F20" i="4"/>
  <c r="F19" i="4"/>
  <c r="G18" i="4"/>
  <c r="G49" i="4" s="1"/>
  <c r="F38" i="1" s="1"/>
  <c r="G17" i="4"/>
  <c r="E16" i="4"/>
  <c r="E15" i="4"/>
  <c r="E14" i="4"/>
  <c r="E13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E12" i="4"/>
  <c r="B8" i="4"/>
  <c r="E26" i="2"/>
  <c r="D26" i="2"/>
  <c r="C26" i="2"/>
  <c r="F25" i="2"/>
  <c r="F24" i="2"/>
  <c r="F23" i="2"/>
  <c r="F26" i="2" s="1"/>
  <c r="F29" i="1" s="1"/>
  <c r="E19" i="2"/>
  <c r="C19" i="2"/>
  <c r="F18" i="2"/>
  <c r="F33" i="1" s="1"/>
  <c r="F17" i="2"/>
  <c r="E16" i="2"/>
  <c r="D16" i="2"/>
  <c r="D19" i="2" s="1"/>
  <c r="C16" i="2"/>
  <c r="F15" i="2"/>
  <c r="F14" i="2"/>
  <c r="F13" i="2"/>
  <c r="A13" i="2"/>
  <c r="A14" i="2" s="1"/>
  <c r="B8" i="2"/>
  <c r="B7" i="2"/>
  <c r="E88" i="1"/>
  <c r="D88" i="1"/>
  <c r="E87" i="1"/>
  <c r="D87" i="1"/>
  <c r="E86" i="1"/>
  <c r="D86" i="1"/>
  <c r="E85" i="1"/>
  <c r="D85" i="1"/>
  <c r="E84" i="1"/>
  <c r="D84" i="1"/>
  <c r="C84" i="1"/>
  <c r="E83" i="1"/>
  <c r="D83" i="1"/>
  <c r="E82" i="1"/>
  <c r="D82" i="1"/>
  <c r="E81" i="1"/>
  <c r="D81" i="1"/>
  <c r="E80" i="1"/>
  <c r="D80" i="1"/>
  <c r="D79" i="1"/>
  <c r="C79" i="1"/>
  <c r="F76" i="1"/>
  <c r="F75" i="1"/>
  <c r="C75" i="1"/>
  <c r="F72" i="1"/>
  <c r="C72" i="1"/>
  <c r="F71" i="1"/>
  <c r="B70" i="1"/>
  <c r="F68" i="1"/>
  <c r="C68" i="1"/>
  <c r="F64" i="1"/>
  <c r="C63" i="1"/>
  <c r="C61" i="1"/>
  <c r="F60" i="1"/>
  <c r="C59" i="1"/>
  <c r="C57" i="1"/>
  <c r="F56" i="1"/>
  <c r="C55" i="1"/>
  <c r="C53" i="1"/>
  <c r="F48" i="1"/>
  <c r="F47" i="1"/>
  <c r="F46" i="1"/>
  <c r="F32" i="1"/>
  <c r="F30" i="1"/>
  <c r="F28" i="1"/>
  <c r="F27" i="1"/>
  <c r="C20" i="1"/>
  <c r="B20" i="1"/>
  <c r="C19" i="1"/>
  <c r="B19" i="1"/>
  <c r="C18" i="1"/>
  <c r="B18" i="1"/>
  <c r="C17" i="1"/>
  <c r="B17" i="1"/>
  <c r="C16" i="1"/>
  <c r="B16" i="1"/>
  <c r="C15" i="1"/>
  <c r="B15" i="1"/>
  <c r="B14" i="1"/>
  <c r="C13" i="1"/>
  <c r="B13" i="1"/>
  <c r="B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4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70" i="1" s="1"/>
  <c r="A71" i="1" s="1"/>
  <c r="A72" i="1" s="1"/>
  <c r="A74" i="1" s="1"/>
  <c r="A75" i="1" s="1"/>
  <c r="A76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55" i="4" l="1"/>
  <c r="A56" i="4" s="1"/>
  <c r="A57" i="4" s="1"/>
  <c r="A58" i="4" s="1"/>
  <c r="A59" i="4" s="1"/>
  <c r="A60" i="4" s="1"/>
  <c r="A61" i="4" s="1"/>
  <c r="A62" i="4" s="1"/>
  <c r="A63" i="4" s="1"/>
  <c r="A65" i="4" s="1"/>
  <c r="A66" i="4" s="1"/>
  <c r="A67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80" i="4" s="1"/>
  <c r="A81" i="4" s="1"/>
  <c r="C39" i="1"/>
  <c r="C41" i="1"/>
  <c r="C37" i="1"/>
  <c r="C36" i="1"/>
  <c r="C42" i="1"/>
  <c r="C38" i="1"/>
  <c r="C40" i="1"/>
  <c r="C28" i="1"/>
  <c r="A15" i="2"/>
  <c r="C85" i="1"/>
  <c r="C80" i="1"/>
  <c r="A30" i="9"/>
  <c r="A31" i="9" s="1"/>
  <c r="A46" i="5"/>
  <c r="A47" i="5" s="1"/>
  <c r="C46" i="1"/>
  <c r="C45" i="1"/>
  <c r="I49" i="4"/>
  <c r="F40" i="1" s="1"/>
  <c r="D49" i="5"/>
  <c r="K29" i="9"/>
  <c r="E37" i="9"/>
  <c r="N26" i="10"/>
  <c r="F53" i="1" s="1"/>
  <c r="R26" i="10"/>
  <c r="F57" i="1" s="1"/>
  <c r="V26" i="10"/>
  <c r="F61" i="1" s="1"/>
  <c r="A24" i="14"/>
  <c r="A25" i="14" s="1"/>
  <c r="A26" i="14" s="1"/>
  <c r="C76" i="1"/>
  <c r="C27" i="1"/>
  <c r="F16" i="2"/>
  <c r="F31" i="1" s="1"/>
  <c r="C62" i="1"/>
  <c r="C58" i="1"/>
  <c r="C54" i="1"/>
  <c r="A28" i="10"/>
  <c r="A29" i="10" s="1"/>
  <c r="C64" i="1"/>
  <c r="C60" i="1"/>
  <c r="C56" i="1"/>
  <c r="A28" i="11"/>
  <c r="A29" i="11" s="1"/>
  <c r="A30" i="11" s="1"/>
  <c r="A31" i="11" s="1"/>
  <c r="C67" i="1"/>
  <c r="D48" i="5"/>
  <c r="F49" i="1" s="1"/>
  <c r="H37" i="9"/>
  <c r="I14" i="9"/>
  <c r="I37" i="9" s="1"/>
  <c r="C71" i="1"/>
  <c r="E79" i="1"/>
  <c r="E49" i="4"/>
  <c r="F36" i="1" s="1"/>
  <c r="H49" i="4"/>
  <c r="F39" i="1" s="1"/>
  <c r="L16" i="9"/>
  <c r="F29" i="9"/>
  <c r="C86" i="1" l="1"/>
  <c r="C81" i="1"/>
  <c r="A32" i="9"/>
  <c r="A33" i="9" s="1"/>
  <c r="K37" i="9"/>
  <c r="L29" i="9"/>
  <c r="F37" i="9"/>
  <c r="L37" i="9" s="1"/>
  <c r="L14" i="9"/>
  <c r="F19" i="2"/>
  <c r="A48" i="5"/>
  <c r="C47" i="1"/>
  <c r="C30" i="1"/>
  <c r="A16" i="2"/>
  <c r="A49" i="5" l="1"/>
  <c r="C48" i="1"/>
  <c r="A17" i="2"/>
  <c r="C31" i="1"/>
  <c r="C20" i="2"/>
  <c r="F20" i="2" s="1"/>
  <c r="D20" i="2"/>
  <c r="E20" i="2"/>
  <c r="A34" i="9"/>
  <c r="A35" i="9" s="1"/>
  <c r="C87" i="1"/>
  <c r="C82" i="1"/>
  <c r="A51" i="5" l="1"/>
  <c r="A52" i="5" s="1"/>
  <c r="C49" i="1"/>
  <c r="A36" i="9"/>
  <c r="A37" i="9" s="1"/>
  <c r="A39" i="9" s="1"/>
  <c r="A40" i="9" s="1"/>
  <c r="C88" i="1"/>
  <c r="C83" i="1"/>
  <c r="C32" i="1"/>
  <c r="A18" i="2"/>
  <c r="A19" i="2" l="1"/>
  <c r="A20" i="2" s="1"/>
  <c r="A22" i="2" s="1"/>
  <c r="A23" i="2" s="1"/>
  <c r="A24" i="2" s="1"/>
  <c r="A25" i="2" s="1"/>
  <c r="A26" i="2" s="1"/>
  <c r="C33" i="1"/>
  <c r="A28" i="2" l="1"/>
  <c r="C29" i="1"/>
</calcChain>
</file>

<file path=xl/sharedStrings.xml><?xml version="1.0" encoding="utf-8"?>
<sst xmlns="http://schemas.openxmlformats.org/spreadsheetml/2006/main" count="657" uniqueCount="444">
  <si>
    <t>Source: Company Records</t>
  </si>
  <si>
    <t>Total</t>
  </si>
  <si>
    <t>561.25 South Trans</t>
  </si>
  <si>
    <t>561.20 Transmission</t>
  </si>
  <si>
    <t>561.00 Operations</t>
  </si>
  <si>
    <t>Transmission O&amp;M - Acct 561 - Load Dispatch</t>
  </si>
  <si>
    <t>Customer Sales</t>
  </si>
  <si>
    <t>Customer Service</t>
  </si>
  <si>
    <t>Customer Accounting</t>
  </si>
  <si>
    <t>Distribution</t>
  </si>
  <si>
    <t>Transmission</t>
  </si>
  <si>
    <t>Production</t>
  </si>
  <si>
    <t>Expenses - $</t>
  </si>
  <si>
    <t>Total Labor Expense</t>
  </si>
  <si>
    <t>Benefits</t>
  </si>
  <si>
    <t>Sick, Vacation, Option, Holiday</t>
  </si>
  <si>
    <t>Direct Labor</t>
  </si>
  <si>
    <t>Function</t>
  </si>
  <si>
    <t>Line No.</t>
  </si>
  <si>
    <t>F</t>
  </si>
  <si>
    <t>E</t>
  </si>
  <si>
    <t>D</t>
  </si>
  <si>
    <t>C</t>
  </si>
  <si>
    <t>B</t>
  </si>
  <si>
    <t>A</t>
  </si>
  <si>
    <t>Station Equipment</t>
  </si>
  <si>
    <t>2.) Source: Company records</t>
  </si>
  <si>
    <t>1.) Source: Trial Balance</t>
  </si>
  <si>
    <t>Notes</t>
  </si>
  <si>
    <t>Miscellaneous</t>
  </si>
  <si>
    <t>Communications Equipment</t>
  </si>
  <si>
    <t>Power Operated Equipment</t>
  </si>
  <si>
    <t>Laboratory &amp; Testing Equipment</t>
  </si>
  <si>
    <t>Tools, Shop and Garage Equipment</t>
  </si>
  <si>
    <t>Stores Equipment</t>
  </si>
  <si>
    <t>6.00-25.00%</t>
  </si>
  <si>
    <t>Transportation Equipment</t>
  </si>
  <si>
    <t>Office Furniture, Equipment</t>
  </si>
  <si>
    <t>Structures &amp; Improvements</t>
  </si>
  <si>
    <t>GENERAL PLANT</t>
  </si>
  <si>
    <t>Distribution Plant Station Equipment</t>
  </si>
  <si>
    <t>Distribution Plant Structures</t>
  </si>
  <si>
    <t>DISTRIBUTION PLANT</t>
  </si>
  <si>
    <t>Roads &amp; Trails</t>
  </si>
  <si>
    <t>Underground Conductors</t>
  </si>
  <si>
    <t>Underground Conduit</t>
  </si>
  <si>
    <t>Overhead Conductors</t>
  </si>
  <si>
    <t>Poles &amp; Fixtures</t>
  </si>
  <si>
    <t>Towers &amp; Fixtures</t>
  </si>
  <si>
    <t>TRANSMISSION PLANT</t>
  </si>
  <si>
    <t>Annual Rate (2)</t>
  </si>
  <si>
    <t>Depreciation Rates used:</t>
  </si>
  <si>
    <t>Totals</t>
  </si>
  <si>
    <t>Regulatory Credits</t>
  </si>
  <si>
    <t>40740</t>
  </si>
  <si>
    <t>Regulatory Debits</t>
  </si>
  <si>
    <t>40730</t>
  </si>
  <si>
    <t>Amortization of Property Losses Rollup</t>
  </si>
  <si>
    <t>40700</t>
  </si>
  <si>
    <t>Amortization of Electric Plant Acquisition Adjust. Southern</t>
  </si>
  <si>
    <t>40609</t>
  </si>
  <si>
    <t>Amortization of Electric Plant Acquisition Adjustments (Amortization Account for 114 301)</t>
  </si>
  <si>
    <t>40600</t>
  </si>
  <si>
    <t>Amortization-Miscellaneous Intangible Substations</t>
  </si>
  <si>
    <t>40540</t>
  </si>
  <si>
    <t>Amortization-Miscellaneous Intangible Lines</t>
  </si>
  <si>
    <t>40530</t>
  </si>
  <si>
    <t>Amortization Miscellaneous Intangible Generation</t>
  </si>
  <si>
    <t>40510</t>
  </si>
  <si>
    <t>Amortization of Other Electric Plant Southern</t>
  </si>
  <si>
    <t>40509</t>
  </si>
  <si>
    <t>Amortization of Other Electric Plant (Amortization Account for Deferred Debit Accounts)</t>
  </si>
  <si>
    <t>40500</t>
  </si>
  <si>
    <t>Amortization of Lmtd Term Electric Plant Southern Franchises</t>
  </si>
  <si>
    <t>40409</t>
  </si>
  <si>
    <t>Amortization - Franchises and Consents (Amortization Account for 302)</t>
  </si>
  <si>
    <t>40400</t>
  </si>
  <si>
    <t>Depreciation Expense - AROs</t>
  </si>
  <si>
    <t>40398</t>
  </si>
  <si>
    <t>40388</t>
  </si>
  <si>
    <t>Depreciation Expense - Equipment (Dozers, Backhoes, etc.)</t>
  </si>
  <si>
    <t>40378</t>
  </si>
  <si>
    <t>Depreciation Expense - Snowcats</t>
  </si>
  <si>
    <t>40377</t>
  </si>
  <si>
    <t>Depreciation Expense - Medium Trucks, Flatbeds, Knucle Booms, Etc.</t>
  </si>
  <si>
    <t>40376</t>
  </si>
  <si>
    <t>Depreciation Expense - Small Heavy Trucks</t>
  </si>
  <si>
    <t>40375</t>
  </si>
  <si>
    <t>Depreciation Expense - Company Aircraft</t>
  </si>
  <si>
    <t>40374</t>
  </si>
  <si>
    <t>Depreciation Expense - Bucket Trucks, Diggers</t>
  </si>
  <si>
    <t>40373</t>
  </si>
  <si>
    <t>Depreciation Expense - Full-Size Pickups, Vans, Utility Vehicles</t>
  </si>
  <si>
    <t>40372</t>
  </si>
  <si>
    <t>Depreciation Expense - Vans and Wagons</t>
  </si>
  <si>
    <t>40371</t>
  </si>
  <si>
    <t>Depreciation Expense - Sedans, Compact Utility Vehicles, Compact Pick-ups</t>
  </si>
  <si>
    <t>40370</t>
  </si>
  <si>
    <t>Depreciation Expense - General Plant Southern</t>
  </si>
  <si>
    <t>40369</t>
  </si>
  <si>
    <t>Depreciation Expense - EMS Equipment (Depreciation Accounts for 390 391 393 - 399)</t>
  </si>
  <si>
    <t>40361</t>
  </si>
  <si>
    <t>Depreciation Expense - General Plant</t>
  </si>
  <si>
    <t>40360</t>
  </si>
  <si>
    <t>Depreciation Expense -  Distribution Subs Southern</t>
  </si>
  <si>
    <t>40359</t>
  </si>
  <si>
    <t>Depreciation Expense - Distribution Subs (Depreciation Account for 362)</t>
  </si>
  <si>
    <t>40350</t>
  </si>
  <si>
    <t>Depreciation Expense - Transmission Subs Southern</t>
  </si>
  <si>
    <t>40349</t>
  </si>
  <si>
    <t>Depreciation Expense - Transmission Subs (Depreciation Account for 352 - 353)</t>
  </si>
  <si>
    <t>40340</t>
  </si>
  <si>
    <t>Depreciation Expense - Transmission Lines Southern</t>
  </si>
  <si>
    <t>40339</t>
  </si>
  <si>
    <t>Depreciation Expense - Transmission Lines (Depreciation Account for 354 - 359)</t>
  </si>
  <si>
    <t>40330</t>
  </si>
  <si>
    <t>Depreciation Expense - Feedback - Other Production Plant (Depreciation Account for 186)</t>
  </si>
  <si>
    <t>40321</t>
  </si>
  <si>
    <t>Depreciation Expense - Other Production Plant (Depreciation Account for 341 - 346)</t>
  </si>
  <si>
    <t>40320</t>
  </si>
  <si>
    <t>Depreciation Expense - Steam Plant Southern</t>
  </si>
  <si>
    <t>40319</t>
  </si>
  <si>
    <t>Depreciation Expense - Feedback - Steam Plant (Depreciation Account for 186)</t>
  </si>
  <si>
    <t>40311</t>
  </si>
  <si>
    <t>Depreciation Expense - Steam Plan (Depreciation Account - for 311 - 316)</t>
  </si>
  <si>
    <t>40310</t>
  </si>
  <si>
    <t>Amort.</t>
  </si>
  <si>
    <t>Retirement</t>
  </si>
  <si>
    <t>General</t>
  </si>
  <si>
    <t>Tran Lines</t>
  </si>
  <si>
    <t>Tran-Station</t>
  </si>
  <si>
    <t>Total Expense (1)</t>
  </si>
  <si>
    <t>Description</t>
  </si>
  <si>
    <t>Account</t>
  </si>
  <si>
    <t>Line No</t>
  </si>
  <si>
    <t>K</t>
  </si>
  <si>
    <t>J</t>
  </si>
  <si>
    <t>I</t>
  </si>
  <si>
    <t>H</t>
  </si>
  <si>
    <t>G</t>
  </si>
  <si>
    <t>Annual Depreciation Expense and Depreciation Rates</t>
  </si>
  <si>
    <t>Worksheet I</t>
  </si>
  <si>
    <t>Source: Trial Balance</t>
  </si>
  <si>
    <t>Other Revenues</t>
  </si>
  <si>
    <t>Other Wheeling</t>
  </si>
  <si>
    <t>Direct</t>
  </si>
  <si>
    <t>SPP P2P</t>
  </si>
  <si>
    <t>Ratio Share</t>
  </si>
  <si>
    <t>Other Elect Rev</t>
  </si>
  <si>
    <t>Rent from Property</t>
  </si>
  <si>
    <t>Summary:</t>
  </si>
  <si>
    <t>Total Other Operating Revenue and Income</t>
  </si>
  <si>
    <t>Revenues from Transmission of Electricity of Others-LT Firm</t>
  </si>
  <si>
    <t>45615</t>
  </si>
  <si>
    <t>Revenues from Transmission of Electricity of Others-ST Firm&amp;Non-Firm</t>
  </si>
  <si>
    <t>45616</t>
  </si>
  <si>
    <t>Revenue - Sale of Member REC - BP #117</t>
  </si>
  <si>
    <t>45910</t>
  </si>
  <si>
    <t>Revenue - Sale of Non-Member RECs</t>
  </si>
  <si>
    <t>45900</t>
  </si>
  <si>
    <t>Other Electric Revenue - Administrative Fee - TSR</t>
  </si>
  <si>
    <t>45660</t>
  </si>
  <si>
    <t>Rent from Electric Property shell</t>
  </si>
  <si>
    <t>45425</t>
  </si>
  <si>
    <t>Rent from Electric Property excel</t>
  </si>
  <si>
    <t>45420</t>
  </si>
  <si>
    <t>Other Electic Revenue - Gain/Loss on Sale of Nat'l Gas</t>
  </si>
  <si>
    <t>45630</t>
  </si>
  <si>
    <t>Other Electric Revenue - TS Mktg South OATT offset</t>
  </si>
  <si>
    <t>45698</t>
  </si>
  <si>
    <t>Other Electric Revenue - TS Mktg North OATT offset</t>
  </si>
  <si>
    <t>45697</t>
  </si>
  <si>
    <t>Other Electric Revenue - OATT Southern</t>
  </si>
  <si>
    <t>45696</t>
  </si>
  <si>
    <t>Other Electric Revenue-OATT Northern</t>
  </si>
  <si>
    <t>45695</t>
  </si>
  <si>
    <t>Southern Wheeling Revenues</t>
  </si>
  <si>
    <t>45693</t>
  </si>
  <si>
    <t>Other Electric Revenue - Ptarmigan Wheeling</t>
  </si>
  <si>
    <t>45692</t>
  </si>
  <si>
    <t>Other Electric Revenue - Wapa Transmission (Dolores Project)</t>
  </si>
  <si>
    <t>45691</t>
  </si>
  <si>
    <t>Other Electric Revenues - Wheeling</t>
  </si>
  <si>
    <t>45690</t>
  </si>
  <si>
    <t>Other Electric Revenue- Aggregate NTWK SVC - South OFFSET</t>
  </si>
  <si>
    <t>45623</t>
  </si>
  <si>
    <t>Other Electric Revenue - Aggregate NTWK SVC - North OFFSET</t>
  </si>
  <si>
    <t>45622</t>
  </si>
  <si>
    <t>Other Electric Revenues - Aggregate NTWK SVCS - South</t>
  </si>
  <si>
    <t>45621</t>
  </si>
  <si>
    <t>Other Electric Revenues - Aggregate NTWK SVC - North</t>
  </si>
  <si>
    <t>45620</t>
  </si>
  <si>
    <t>Other Electric Revenue - Navopache Buyout</t>
  </si>
  <si>
    <t>45612</t>
  </si>
  <si>
    <t>Other Electric Revenues - Advanced Revenue Amortization - Ptarmigan Wheeling</t>
  </si>
  <si>
    <t>45611</t>
  </si>
  <si>
    <t>Other Electric Revenues - Advanced Revenue Amortization - WAPA Transmission (Dolores Project)</t>
  </si>
  <si>
    <t>45610</t>
  </si>
  <si>
    <t>Other Electric Revenues - TSP Wheeling</t>
  </si>
  <si>
    <t>45601</t>
  </si>
  <si>
    <t>Other Electric Revenues</t>
  </si>
  <si>
    <t>45600</t>
  </si>
  <si>
    <t>Rent from Southern Electric Property</t>
  </si>
  <si>
    <t>45415</t>
  </si>
  <si>
    <t>Rent - Leasing Contract - Basin Electric</t>
  </si>
  <si>
    <t>45410</t>
  </si>
  <si>
    <t>Rent from Electric Property</t>
  </si>
  <si>
    <t>45400_RCL</t>
  </si>
  <si>
    <t>45400</t>
  </si>
  <si>
    <t>East</t>
  </si>
  <si>
    <t>Total Company</t>
  </si>
  <si>
    <t>REA5 Account Description</t>
  </si>
  <si>
    <t>REA5 Account</t>
  </si>
  <si>
    <t>Worksheet J</t>
  </si>
  <si>
    <t>O</t>
  </si>
  <si>
    <t>N</t>
  </si>
  <si>
    <t>M</t>
  </si>
  <si>
    <t>L</t>
  </si>
  <si>
    <t>Worksheet K</t>
  </si>
  <si>
    <t>Snake Creek</t>
  </si>
  <si>
    <t>Ogallala</t>
  </si>
  <si>
    <t>Lamar</t>
  </si>
  <si>
    <t>Grant</t>
  </si>
  <si>
    <t>Net Plant</t>
  </si>
  <si>
    <t>Facility ID</t>
  </si>
  <si>
    <t>T</t>
  </si>
  <si>
    <t>Box Butte-Hemingford</t>
  </si>
  <si>
    <t>Lynn-Covalt</t>
  </si>
  <si>
    <t>Covalt-Wildhorse</t>
  </si>
  <si>
    <t>Big Springs-Blue Creek</t>
  </si>
  <si>
    <t>Ogallala-McCounaughy</t>
  </si>
  <si>
    <t>Crete-Athey</t>
  </si>
  <si>
    <t>Lamar-Crete</t>
  </si>
  <si>
    <t>Spring Creek-Lamar</t>
  </si>
  <si>
    <t>Grant-Spring Creek</t>
  </si>
  <si>
    <t>Voltage</t>
  </si>
  <si>
    <t>Q</t>
  </si>
  <si>
    <t>P</t>
  </si>
  <si>
    <t>Total Plant Held for Future Use</t>
  </si>
  <si>
    <t>Intangible Plant Future Use Assets</t>
  </si>
  <si>
    <t>General Plant Future Use Assets</t>
  </si>
  <si>
    <t>Distribution Future Use Assets</t>
  </si>
  <si>
    <t>Subtotal Transmission Future Use Assets</t>
  </si>
  <si>
    <t>Easement for 115kV Line on Ute Reservation</t>
  </si>
  <si>
    <t>Raniey Property</t>
  </si>
  <si>
    <t>Rifle Substation and RSJ Line Easment</t>
  </si>
  <si>
    <t>Norwood Substation Site</t>
  </si>
  <si>
    <t>Ute Substation on Ute Reservation</t>
  </si>
  <si>
    <t>Calumet Substation Site</t>
  </si>
  <si>
    <t>North Fork 345/115 kV Tran Sub</t>
  </si>
  <si>
    <t>San Luis Valley 230/115 kV Tran Sub</t>
  </si>
  <si>
    <t>Willaim Monks Farm</t>
  </si>
  <si>
    <t>125 Mile Road Farm</t>
  </si>
  <si>
    <t>Bradshaw Farm (50% of cost)</t>
  </si>
  <si>
    <t>Lot 7 Pole Creek Preserve 35.20 Acres</t>
  </si>
  <si>
    <t>0051</t>
  </si>
  <si>
    <t>Lot 6 Pole Creek Preserve 35.20 Acres</t>
  </si>
  <si>
    <t>Production Future Use Assets</t>
  </si>
  <si>
    <t>East $</t>
  </si>
  <si>
    <t>West $</t>
  </si>
  <si>
    <t>Total $</t>
  </si>
  <si>
    <t>Asset No.</t>
  </si>
  <si>
    <t>Facility No.</t>
  </si>
  <si>
    <t>Average</t>
  </si>
  <si>
    <t>Year End Investment</t>
  </si>
  <si>
    <t>Beginning of Year Investment</t>
  </si>
  <si>
    <t>Plant Held for Future Use</t>
  </si>
  <si>
    <t>Worksheet N</t>
  </si>
  <si>
    <t>Projects</t>
  </si>
  <si>
    <t>East Allocation Factor</t>
  </si>
  <si>
    <t>Maintenance Expense</t>
  </si>
  <si>
    <t>Operation Expense</t>
  </si>
  <si>
    <t>Depreciation Expense</t>
  </si>
  <si>
    <t>Depreciation Reserves</t>
  </si>
  <si>
    <t>Gross Plant</t>
  </si>
  <si>
    <t>Type (Sub or Line)</t>
  </si>
  <si>
    <t>Inservice Year</t>
  </si>
  <si>
    <t>ID</t>
  </si>
  <si>
    <t>East-Lines</t>
  </si>
  <si>
    <t>East-Subs</t>
  </si>
  <si>
    <t>Y</t>
  </si>
  <si>
    <t>X</t>
  </si>
  <si>
    <t>W</t>
  </si>
  <si>
    <t>V</t>
  </si>
  <si>
    <t>U</t>
  </si>
  <si>
    <t>S</t>
  </si>
  <si>
    <t>R</t>
  </si>
  <si>
    <t>RTO/ISO Transmission Facilities</t>
  </si>
  <si>
    <t>Worksheet O</t>
  </si>
  <si>
    <t>NPPD - NETS:  NPPD Equalization payment under 494 GFA</t>
  </si>
  <si>
    <t>MBPP - NETS:  NPPD Transmission payments under 496 GFA</t>
  </si>
  <si>
    <t>Total Account 565</t>
  </si>
  <si>
    <t>Transmission of Electricity by Others - Aggregate NTWK SVC - South OFFSET- EXPENSE</t>
  </si>
  <si>
    <t>56565</t>
  </si>
  <si>
    <t>Transmission of Electricity by Others - Aggregate NTWK SVC - North OFFSET</t>
  </si>
  <si>
    <t>56560</t>
  </si>
  <si>
    <t>Transmission of Electricity by Other - Aggregate NTWK SVC - South</t>
  </si>
  <si>
    <t>56555</t>
  </si>
  <si>
    <t>Transmission of Electricity by Others - Aggregate NTWK SVC - North</t>
  </si>
  <si>
    <t>56550</t>
  </si>
  <si>
    <t>Transmission of Electricity Southern Offsystem OATT</t>
  </si>
  <si>
    <t>56535</t>
  </si>
  <si>
    <t>Transmission of Electricity Northern Off System OATT</t>
  </si>
  <si>
    <t>56525</t>
  </si>
  <si>
    <t>Wheeling - Nonmember Loads</t>
  </si>
  <si>
    <t>56520</t>
  </si>
  <si>
    <t>South System Transmission</t>
  </si>
  <si>
    <t>56515</t>
  </si>
  <si>
    <t>Wheeling - Member Loads</t>
  </si>
  <si>
    <t>56510</t>
  </si>
  <si>
    <t>NPPD - NETS</t>
  </si>
  <si>
    <t>56500</t>
  </si>
  <si>
    <t>MBPP - NETS</t>
  </si>
  <si>
    <t>Transmission of Electricity by Others</t>
  </si>
  <si>
    <t>$</t>
  </si>
  <si>
    <t>Account Description</t>
  </si>
  <si>
    <t>Acct 565 - Transmission of Electricity by Others</t>
  </si>
  <si>
    <t>Worksheet P</t>
  </si>
  <si>
    <t>Corporate Records</t>
  </si>
  <si>
    <t>Present Amortized Value of Lease</t>
  </si>
  <si>
    <t>Annual Cost of Lease</t>
  </si>
  <si>
    <t>Springerville Lease Financial Data</t>
  </si>
  <si>
    <t>Value</t>
  </si>
  <si>
    <t>Reference</t>
  </si>
  <si>
    <t>Detail of Springerville, AZ Lease</t>
  </si>
  <si>
    <t>Worksheet Q</t>
  </si>
  <si>
    <t>x</t>
  </si>
  <si>
    <t>Sidney 230</t>
  </si>
  <si>
    <t>SUBSTATION YARD IMPROVE 2013-2016</t>
  </si>
  <si>
    <t>BREAKER REPLACEMENTS 2013-2016</t>
  </si>
  <si>
    <t>RELAY REPLACEMENTS 2013-2016</t>
  </si>
  <si>
    <t>INSTRUMENT TRANSFORMERS 2013-2016</t>
  </si>
  <si>
    <t>Comments</t>
  </si>
  <si>
    <t xml:space="preserve">Amount </t>
  </si>
  <si>
    <t>Partial</t>
  </si>
  <si>
    <t>No</t>
  </si>
  <si>
    <t>Yes</t>
  </si>
  <si>
    <t>SPP Eligible:</t>
  </si>
  <si>
    <t xml:space="preserve">Facility </t>
  </si>
  <si>
    <t>SPP 106</t>
  </si>
  <si>
    <t>CWIP BALANCE</t>
  </si>
  <si>
    <t>Project</t>
  </si>
  <si>
    <t>Workorder</t>
  </si>
  <si>
    <t>Fac ID</t>
  </si>
  <si>
    <t>SPP Completed Not Classified</t>
  </si>
  <si>
    <t>1.) Source:  Acct 107 XX.xlsx spreadsheet.</t>
  </si>
  <si>
    <t>107 SPP CWIP Total</t>
  </si>
  <si>
    <t>STRUCTURE REPLACEMENTS 2013-2016</t>
  </si>
  <si>
    <t>Circuit Switcher &amp; Discs 2013-2016</t>
  </si>
  <si>
    <t>Facility</t>
  </si>
  <si>
    <t>SPP Construction Work in Progress</t>
  </si>
  <si>
    <t>Line #</t>
  </si>
  <si>
    <t>Index</t>
  </si>
  <si>
    <t xml:space="preserve"> </t>
  </si>
  <si>
    <t>Tri-State Generation and Transmission Association, Inc.</t>
  </si>
  <si>
    <t>INDEX</t>
  </si>
  <si>
    <t xml:space="preserve">Year Ending December 31, 2014 </t>
  </si>
  <si>
    <t>Workpaper Index</t>
  </si>
  <si>
    <t>Wages</t>
  </si>
  <si>
    <t>Other Revenue</t>
  </si>
  <si>
    <t>Production Wages</t>
  </si>
  <si>
    <t>Transmission Wages</t>
  </si>
  <si>
    <t>561 Load Dispatch Wages</t>
  </si>
  <si>
    <t>Distribution Wages</t>
  </si>
  <si>
    <t>Customer Accounting Wages</t>
  </si>
  <si>
    <t>Customer Services Wages</t>
  </si>
  <si>
    <t>Customer Sales Wages</t>
  </si>
  <si>
    <t>Production Depr Exp</t>
  </si>
  <si>
    <t>Tran Lines Depr Exp</t>
  </si>
  <si>
    <t>Tran Station Depr Exp</t>
  </si>
  <si>
    <t>Distribution Depr Exp</t>
  </si>
  <si>
    <t>General Depr Exp</t>
  </si>
  <si>
    <t>Retirement Exp</t>
  </si>
  <si>
    <t>Amortization Exp</t>
  </si>
  <si>
    <t>454 Total Co-Rent from Property</t>
  </si>
  <si>
    <t>454 East-Rent from Property</t>
  </si>
  <si>
    <t>456 Other Elect Rev</t>
  </si>
  <si>
    <t>456 SPP P2P</t>
  </si>
  <si>
    <t>456 Other Wheeling</t>
  </si>
  <si>
    <t>Annual Total</t>
  </si>
  <si>
    <t>EoY</t>
  </si>
  <si>
    <t>BoY</t>
  </si>
  <si>
    <t>Tran Subs-Gross Plant</t>
  </si>
  <si>
    <t>Tran Subs-Depr Reserve</t>
  </si>
  <si>
    <t>Tran Subs-Net Book</t>
  </si>
  <si>
    <t>Tran Subs-Annual Depreciation</t>
  </si>
  <si>
    <t>Tran Lines-Gross Plant</t>
  </si>
  <si>
    <t>Tran Lines-Depr Reserve</t>
  </si>
  <si>
    <t>Tran Lines-Net Book</t>
  </si>
  <si>
    <t>Tran Lines-Annual Depreciation</t>
  </si>
  <si>
    <t>Total-Prod</t>
  </si>
  <si>
    <t>Total-Tran</t>
  </si>
  <si>
    <t>Total-Distb</t>
  </si>
  <si>
    <t>Total-General</t>
  </si>
  <si>
    <t>Total-Intangible</t>
  </si>
  <si>
    <t>East-Prod</t>
  </si>
  <si>
    <t>East-Tran</t>
  </si>
  <si>
    <t>East-Distb</t>
  </si>
  <si>
    <t>East-General</t>
  </si>
  <si>
    <t>East-Intangible</t>
  </si>
  <si>
    <t>Qualified RTO/ISO Transmission Facilities (East)</t>
  </si>
  <si>
    <t>Wheeling By Others</t>
  </si>
  <si>
    <t>BALANCE</t>
  </si>
  <si>
    <t>Completed Not Classified-East</t>
  </si>
  <si>
    <t>CWIP-East</t>
  </si>
  <si>
    <t>Completed Not Classified &amp; CWIP Balances (East)</t>
  </si>
  <si>
    <t>Instructions:  Copy this block to the Worksheet Input tab of the ATRR spreadsheet.</t>
  </si>
  <si>
    <t>Tran Subs-Operations Exp</t>
  </si>
  <si>
    <t>Tran Subs-Maintenance Exp</t>
  </si>
  <si>
    <t>Tran Lines-Operations Exp</t>
  </si>
  <si>
    <t>Tran Lines-Maintenance Exp</t>
  </si>
  <si>
    <t>Principal on Bonds</t>
  </si>
  <si>
    <t>Interest on Bonds</t>
  </si>
  <si>
    <t>Equity Return</t>
  </si>
  <si>
    <t>Match to: RUSFOR, Part H, Section K, Line 2, Col C</t>
  </si>
  <si>
    <t>Company Records</t>
  </si>
  <si>
    <t>Worksheets A through H are part of the ATRR template spreadsheet</t>
  </si>
  <si>
    <t>Worksheet L</t>
  </si>
  <si>
    <t>Worksheet M</t>
  </si>
  <si>
    <t>Worksheet R</t>
  </si>
  <si>
    <t>Monthly load by delivery point</t>
  </si>
  <si>
    <t>MIDWEST ELECTRIC BP109 ACQ.</t>
  </si>
  <si>
    <t>Capacitor RPL:Grant Capacitors Replacement</t>
  </si>
  <si>
    <t>UNPLANNED METERING SYSTEM PROJECTS</t>
  </si>
  <si>
    <t>Roscoe</t>
  </si>
  <si>
    <t>Box Butte</t>
  </si>
  <si>
    <t>Elsie Tap</t>
  </si>
  <si>
    <t>Elsie (Tap)-Paxton</t>
  </si>
  <si>
    <t>switches 1261 and 1265 only</t>
  </si>
  <si>
    <t>Battery Replacements 2015-(3481 R&amp;E 2013-16)</t>
  </si>
  <si>
    <t>Ogallala-Roscoe</t>
  </si>
  <si>
    <t>Structure Replacements 2015 (3491 R&amp;E 2013-16)</t>
  </si>
  <si>
    <t>Brule</t>
  </si>
  <si>
    <t>Relay Replacements 2015-( 3489 R&amp;E 2013-16)</t>
  </si>
  <si>
    <t>Substation Yard Improve 2015 (3492-R&amp;E 2013-2016)</t>
  </si>
  <si>
    <t>Sidney yard split 50/50 between SPP and West</t>
  </si>
  <si>
    <t>Year Ending December 31, 2015</t>
  </si>
  <si>
    <t>Only line and ground switches are AI eligible.</t>
  </si>
  <si>
    <t>Sidney costs are split 50/50 SPP and west</t>
  </si>
  <si>
    <t>Structure Replacements 2009-2012</t>
  </si>
  <si>
    <t>Ogallala-Grant #2</t>
  </si>
  <si>
    <t>Transformer is AI eligible</t>
  </si>
  <si>
    <t>106 SPP Completed Not Classified Total</t>
  </si>
  <si>
    <t>1.) Source:  Acct 106 XX.xlsx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</si>
</sst>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&quot;$&quot;#,##0"/>
  </numFmts>
  <fonts count="43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2"/>
      <name val="Arial MT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70C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u/>
      <sz val="11"/>
      <name val="Arial"/>
      <family val="2"/>
    </font>
    <font>
      <b/>
      <sz val="11"/>
      <color indexed="20"/>
      <name val="Arial"/>
      <family val="2"/>
    </font>
    <font>
      <i/>
      <sz val="10"/>
      <color indexed="20"/>
      <name val="Arial"/>
      <family val="2"/>
    </font>
    <font>
      <sz val="10"/>
      <color indexed="12"/>
      <name val="Arial"/>
      <family val="2"/>
    </font>
    <font>
      <sz val="11"/>
      <color rgb="FF0000FF"/>
      <name val="Arial"/>
      <family val="2"/>
    </font>
    <font>
      <b/>
      <sz val="12"/>
      <name val="Arial MT"/>
      <family val="2"/>
    </font>
    <font>
      <u/>
      <sz val="12"/>
      <name val="Arial MT"/>
      <family val="2"/>
    </font>
    <font>
      <sz val="11"/>
      <name val="Arial MT"/>
      <family val="2"/>
    </font>
    <font>
      <b/>
      <sz val="11"/>
      <name val="Arial MT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color rgb="FF0070C0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1" fontId="8" fillId="0" borderId="0" applyFill="0" applyBorder="0" applyProtection="0"/>
    <xf numFmtId="9" fontId="1" fillId="0" borderId="0" applyFon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3" fillId="0" borderId="0" applyNumberFormat="0" applyFill="0" applyBorder="0" applyAlignment="0" applyProtection="0"/>
    <xf numFmtId="3" fontId="14" fillId="2" borderId="1" applyFill="0" applyBorder="0" applyProtection="0">
      <alignment horizontal="right"/>
    </xf>
    <xf numFmtId="0" fontId="15" fillId="0" borderId="2" applyNumberFormat="0" applyFill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30" fillId="0" borderId="0">
      <alignment vertical="top"/>
    </xf>
    <xf numFmtId="0" fontId="2" fillId="0" borderId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3" fontId="41" fillId="0" borderId="0" applyFill="0" applyBorder="0" applyProtection="0">
      <alignment horizontal="right"/>
    </xf>
  </cellStyleXfs>
  <cellXfs count="250">
    <xf numFmtId="0" fontId="0" fillId="0" borderId="0" xfId="0"/>
    <xf numFmtId="1" fontId="24" fillId="4" borderId="0" xfId="8" applyFont="1" applyFill="1" applyAlignment="1">
      <alignment horizontal="center" wrapText="1"/>
    </xf>
    <xf numFmtId="1" fontId="18" fillId="3" borderId="0" xfId="8" applyFont="1" applyFill="1" applyAlignment="1">
      <alignment horizontal="center" wrapText="1"/>
    </xf>
    <xf numFmtId="37" fontId="1" fillId="0" borderId="0" xfId="6" applyNumberFormat="1" applyFont="1"/>
    <xf numFmtId="39" fontId="1" fillId="0" borderId="0" xfId="7" applyNumberFormat="1" applyFont="1"/>
    <xf numFmtId="37" fontId="1" fillId="0" borderId="0" xfId="6" applyNumberFormat="1" applyFont="1" applyAlignment="1"/>
    <xf numFmtId="37" fontId="6" fillId="0" borderId="0" xfId="6" applyNumberFormat="1" applyFont="1" applyAlignment="1">
      <alignment horizontal="center"/>
    </xf>
    <xf numFmtId="37" fontId="6" fillId="0" borderId="0" xfId="7" applyNumberFormat="1" applyFont="1"/>
    <xf numFmtId="37" fontId="6" fillId="0" borderId="0" xfId="6" applyNumberFormat="1" applyFont="1" applyAlignment="1"/>
    <xf numFmtId="37" fontId="6" fillId="0" borderId="5" xfId="7" applyNumberFormat="1" applyFont="1" applyBorder="1"/>
    <xf numFmtId="37" fontId="6" fillId="0" borderId="5" xfId="6" applyNumberFormat="1" applyFont="1" applyBorder="1" applyAlignment="1"/>
    <xf numFmtId="37" fontId="6" fillId="0" borderId="0" xfId="7" quotePrefix="1" applyNumberFormat="1" applyFont="1" applyFill="1" applyBorder="1"/>
    <xf numFmtId="37" fontId="7" fillId="0" borderId="0" xfId="7" quotePrefix="1" applyNumberFormat="1" applyFont="1" applyFill="1" applyBorder="1" applyProtection="1">
      <protection locked="0"/>
    </xf>
    <xf numFmtId="37" fontId="6" fillId="0" borderId="0" xfId="8" applyNumberFormat="1" applyFont="1"/>
    <xf numFmtId="39" fontId="6" fillId="0" borderId="0" xfId="7" applyNumberFormat="1" applyFont="1"/>
    <xf numFmtId="37" fontId="9" fillId="0" borderId="0" xfId="6" applyNumberFormat="1" applyFont="1" applyAlignment="1"/>
    <xf numFmtId="37" fontId="6" fillId="0" borderId="0" xfId="6" applyNumberFormat="1" applyFont="1"/>
    <xf numFmtId="164" fontId="6" fillId="0" borderId="0" xfId="9" quotePrefix="1" applyNumberFormat="1" applyFont="1" applyFill="1" applyBorder="1"/>
    <xf numFmtId="164" fontId="6" fillId="0" borderId="0" xfId="9" applyNumberFormat="1" applyFont="1"/>
    <xf numFmtId="37" fontId="6" fillId="0" borderId="5" xfId="7" quotePrefix="1" applyNumberFormat="1" applyFont="1" applyBorder="1"/>
    <xf numFmtId="37" fontId="6" fillId="0" borderId="6" xfId="6" applyNumberFormat="1" applyFont="1" applyBorder="1" applyAlignment="1"/>
    <xf numFmtId="37" fontId="6" fillId="0" borderId="0" xfId="6" applyNumberFormat="1" applyFont="1" applyBorder="1" applyAlignment="1"/>
    <xf numFmtId="37" fontId="6" fillId="0" borderId="0" xfId="7" quotePrefix="1" applyNumberFormat="1" applyFont="1" applyAlignment="1">
      <alignment horizontal="center"/>
    </xf>
    <xf numFmtId="37" fontId="6" fillId="0" borderId="0" xfId="7" applyNumberFormat="1" applyFont="1" applyAlignment="1">
      <alignment horizontal="center"/>
    </xf>
    <xf numFmtId="37" fontId="0" fillId="0" borderId="0" xfId="6" applyNumberFormat="1" applyFont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39" fontId="6" fillId="0" borderId="0" xfId="7" applyNumberFormat="1" applyFont="1" applyAlignment="1">
      <alignment horizontal="centerContinuous"/>
    </xf>
    <xf numFmtId="1" fontId="10" fillId="0" borderId="0" xfId="6" applyNumberFormat="1" applyFont="1" applyAlignment="1">
      <alignment horizontal="center"/>
    </xf>
    <xf numFmtId="0" fontId="11" fillId="0" borderId="0" xfId="10"/>
    <xf numFmtId="37" fontId="3" fillId="0" borderId="0" xfId="11" applyNumberFormat="1" applyFont="1" applyBorder="1"/>
    <xf numFmtId="39" fontId="6" fillId="0" borderId="0" xfId="7" applyNumberFormat="1" applyFont="1" applyFill="1" applyAlignment="1">
      <alignment horizontal="centerContinuous"/>
    </xf>
    <xf numFmtId="0" fontId="10" fillId="0" borderId="0" xfId="0" applyFont="1"/>
    <xf numFmtId="0" fontId="12" fillId="0" borderId="0" xfId="11"/>
    <xf numFmtId="0" fontId="3" fillId="0" borderId="0" xfId="12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/>
    <xf numFmtId="1" fontId="6" fillId="0" borderId="7" xfId="8" applyFont="1" applyBorder="1" applyAlignment="1"/>
    <xf numFmtId="1" fontId="6" fillId="0" borderId="8" xfId="8" applyFont="1" applyBorder="1" applyAlignment="1"/>
    <xf numFmtId="1" fontId="6" fillId="0" borderId="0" xfId="8" applyFont="1" applyAlignment="1"/>
    <xf numFmtId="0" fontId="4" fillId="0" borderId="0" xfId="0" applyFont="1"/>
    <xf numFmtId="166" fontId="0" fillId="0" borderId="0" xfId="15" applyNumberFormat="1" applyFont="1" applyFill="1" applyBorder="1" applyAlignment="1">
      <alignment horizontal="right"/>
    </xf>
    <xf numFmtId="0" fontId="0" fillId="0" borderId="0" xfId="0" applyFont="1"/>
    <xf numFmtId="0" fontId="6" fillId="0" borderId="0" xfId="0" applyNumberFormat="1" applyFont="1" applyFill="1" applyBorder="1" applyAlignment="1" applyProtection="1">
      <alignment vertical="top"/>
    </xf>
    <xf numFmtId="0" fontId="17" fillId="0" borderId="0" xfId="0" applyFont="1"/>
    <xf numFmtId="10" fontId="0" fillId="0" borderId="0" xfId="16" applyNumberFormat="1" applyFont="1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center"/>
    </xf>
    <xf numFmtId="10" fontId="6" fillId="0" borderId="0" xfId="16" quotePrefix="1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17" applyNumberFormat="1" applyFont="1" applyBorder="1"/>
    <xf numFmtId="166" fontId="4" fillId="0" borderId="0" xfId="15" applyNumberFormat="1" applyFont="1" applyBorder="1"/>
    <xf numFmtId="165" fontId="0" fillId="0" borderId="5" xfId="17" applyNumberFormat="1" applyFont="1" applyBorder="1"/>
    <xf numFmtId="165" fontId="0" fillId="0" borderId="0" xfId="0" applyNumberFormat="1" applyFont="1"/>
    <xf numFmtId="165" fontId="0" fillId="0" borderId="0" xfId="17" applyNumberFormat="1" applyFont="1"/>
    <xf numFmtId="165" fontId="6" fillId="0" borderId="0" xfId="17" applyNumberFormat="1" applyFont="1" applyFill="1" applyBorder="1" applyAlignment="1" applyProtection="1">
      <alignment vertical="top"/>
    </xf>
    <xf numFmtId="43" fontId="0" fillId="0" borderId="0" xfId="17" applyFont="1"/>
    <xf numFmtId="0" fontId="0" fillId="0" borderId="0" xfId="0" quotePrefix="1" applyFont="1"/>
    <xf numFmtId="0" fontId="0" fillId="0" borderId="0" xfId="0" applyNumberFormat="1" applyFont="1" applyFill="1" applyBorder="1" applyAlignment="1" applyProtection="1"/>
    <xf numFmtId="19" fontId="3" fillId="0" borderId="0" xfId="11" applyNumberFormat="1" applyFont="1" applyFill="1" applyBorder="1" applyAlignment="1" applyProtection="1">
      <alignment horizontal="left" vertical="top"/>
    </xf>
    <xf numFmtId="0" fontId="3" fillId="0" borderId="0" xfId="11" applyNumberFormat="1" applyFont="1" applyFill="1" applyBorder="1" applyAlignment="1" applyProtection="1"/>
    <xf numFmtId="37" fontId="8" fillId="0" borderId="0" xfId="8" applyNumberFormat="1"/>
    <xf numFmtId="37" fontId="1" fillId="0" borderId="0" xfId="8" applyNumberFormat="1" applyFont="1"/>
    <xf numFmtId="37" fontId="1" fillId="0" borderId="0" xfId="8" applyNumberFormat="1" applyFont="1" applyFill="1"/>
    <xf numFmtId="37" fontId="6" fillId="0" borderId="0" xfId="8" applyNumberFormat="1" applyFont="1" applyFill="1"/>
    <xf numFmtId="37" fontId="6" fillId="0" borderId="0" xfId="8" applyNumberFormat="1" applyFont="1" applyFill="1" applyAlignment="1">
      <alignment horizontal="center"/>
    </xf>
    <xf numFmtId="37" fontId="18" fillId="0" borderId="0" xfId="8" applyNumberFormat="1" applyFont="1" applyFill="1"/>
    <xf numFmtId="37" fontId="6" fillId="0" borderId="9" xfId="8" applyNumberFormat="1" applyFont="1" applyBorder="1"/>
    <xf numFmtId="37" fontId="6" fillId="0" borderId="6" xfId="8" applyNumberFormat="1" applyFont="1" applyBorder="1"/>
    <xf numFmtId="37" fontId="6" fillId="0" borderId="10" xfId="8" applyNumberFormat="1" applyFont="1" applyBorder="1"/>
    <xf numFmtId="37" fontId="6" fillId="0" borderId="11" xfId="8" applyNumberFormat="1" applyFont="1" applyBorder="1"/>
    <xf numFmtId="37" fontId="6" fillId="0" borderId="0" xfId="8" applyNumberFormat="1" applyFont="1" applyBorder="1"/>
    <xf numFmtId="37" fontId="6" fillId="0" borderId="12" xfId="8" applyNumberFormat="1" applyFont="1" applyBorder="1"/>
    <xf numFmtId="37" fontId="6" fillId="0" borderId="13" xfId="8" applyNumberFormat="1" applyFont="1" applyBorder="1"/>
    <xf numFmtId="37" fontId="6" fillId="0" borderId="5" xfId="8" applyNumberFormat="1" applyFont="1" applyBorder="1"/>
    <xf numFmtId="37" fontId="6" fillId="0" borderId="14" xfId="8" applyNumberFormat="1" applyFont="1" applyBorder="1"/>
    <xf numFmtId="37" fontId="10" fillId="0" borderId="0" xfId="8" applyNumberFormat="1" applyFont="1"/>
    <xf numFmtId="37" fontId="4" fillId="0" borderId="2" xfId="14" applyNumberFormat="1" applyFont="1"/>
    <xf numFmtId="0" fontId="0" fillId="0" borderId="0" xfId="0" quotePrefix="1" applyFont="1"/>
    <xf numFmtId="37" fontId="6" fillId="0" borderId="0" xfId="8" applyNumberFormat="1" applyFont="1" applyAlignment="1">
      <alignment horizontal="center"/>
    </xf>
    <xf numFmtId="37" fontId="7" fillId="0" borderId="0" xfId="8" applyNumberFormat="1" applyFont="1" applyFill="1" applyProtection="1">
      <protection locked="0"/>
    </xf>
    <xf numFmtId="3" fontId="11" fillId="0" borderId="0" xfId="10" applyNumberFormat="1"/>
    <xf numFmtId="1" fontId="19" fillId="0" borderId="0" xfId="18" applyNumberFormat="1" applyFont="1" applyFill="1" applyAlignment="1" applyProtection="1">
      <protection locked="0"/>
    </xf>
    <xf numFmtId="37" fontId="9" fillId="0" borderId="0" xfId="8" applyNumberFormat="1" applyFont="1" applyAlignment="1"/>
    <xf numFmtId="167" fontId="10" fillId="0" borderId="0" xfId="18" applyNumberFormat="1" applyFont="1" applyAlignment="1"/>
    <xf numFmtId="37" fontId="10" fillId="0" borderId="0" xfId="8" applyNumberFormat="1" applyFont="1" applyAlignment="1"/>
    <xf numFmtId="37" fontId="6" fillId="0" borderId="0" xfId="8" applyNumberFormat="1" applyFont="1" applyAlignment="1">
      <alignment horizontal="right"/>
    </xf>
    <xf numFmtId="37" fontId="6" fillId="0" borderId="0" xfId="8" applyNumberFormat="1" applyFont="1" applyFill="1" applyAlignment="1">
      <alignment horizontal="right"/>
    </xf>
    <xf numFmtId="0" fontId="4" fillId="0" borderId="6" xfId="0" applyFont="1" applyBorder="1" applyAlignment="1">
      <alignment horizontal="center"/>
    </xf>
    <xf numFmtId="0" fontId="11" fillId="0" borderId="0" xfId="10" applyFill="1"/>
    <xf numFmtId="0" fontId="4" fillId="0" borderId="0" xfId="0" applyFont="1" applyBorder="1"/>
    <xf numFmtId="1" fontId="8" fillId="0" borderId="0" xfId="8" applyAlignment="1"/>
    <xf numFmtId="1" fontId="8" fillId="0" borderId="0" xfId="8" applyAlignment="1">
      <alignment horizontal="right"/>
    </xf>
    <xf numFmtId="0" fontId="0" fillId="0" borderId="0" xfId="0" applyFont="1" applyFill="1"/>
    <xf numFmtId="0" fontId="12" fillId="0" borderId="0" xfId="11" applyFill="1"/>
    <xf numFmtId="3" fontId="11" fillId="0" borderId="0" xfId="10" applyNumberFormat="1" applyFill="1"/>
    <xf numFmtId="1" fontId="8" fillId="0" borderId="0" xfId="8" applyNumberFormat="1"/>
    <xf numFmtId="1" fontId="8" fillId="0" borderId="0" xfId="8" applyNumberFormat="1" applyAlignment="1"/>
    <xf numFmtId="37" fontId="20" fillId="0" borderId="0" xfId="8" applyNumberFormat="1" applyFont="1"/>
    <xf numFmtId="37" fontId="20" fillId="0" borderId="0" xfId="8" applyNumberFormat="1" applyFont="1" applyFill="1"/>
    <xf numFmtId="1" fontId="1" fillId="0" borderId="0" xfId="8" applyFont="1" applyFill="1" applyBorder="1"/>
    <xf numFmtId="1" fontId="21" fillId="0" borderId="0" xfId="8" applyNumberFormat="1" applyFont="1" applyBorder="1" applyAlignment="1">
      <alignment horizontal="center"/>
    </xf>
    <xf numFmtId="37" fontId="6" fillId="0" borderId="15" xfId="8" applyNumberFormat="1" applyFont="1" applyBorder="1"/>
    <xf numFmtId="1" fontId="6" fillId="0" borderId="0" xfId="8" applyNumberFormat="1" applyFont="1" applyFill="1" applyBorder="1" applyAlignment="1">
      <alignment horizontal="center"/>
    </xf>
    <xf numFmtId="37" fontId="7" fillId="0" borderId="0" xfId="8" applyNumberFormat="1" applyFont="1" applyFill="1" applyBorder="1"/>
    <xf numFmtId="37" fontId="6" fillId="0" borderId="0" xfId="8" applyNumberFormat="1" applyFont="1" applyFill="1" applyBorder="1"/>
    <xf numFmtId="1" fontId="6" fillId="0" borderId="0" xfId="8" applyNumberFormat="1" applyFont="1" applyBorder="1" applyAlignment="1">
      <alignment horizontal="center"/>
    </xf>
    <xf numFmtId="37" fontId="7" fillId="0" borderId="0" xfId="8" applyNumberFormat="1" applyFont="1" applyFill="1" applyBorder="1" applyProtection="1">
      <protection locked="0"/>
    </xf>
    <xf numFmtId="1" fontId="6" fillId="0" borderId="0" xfId="8" applyFont="1" applyFill="1" applyBorder="1"/>
    <xf numFmtId="37" fontId="6" fillId="0" borderId="5" xfId="8" applyNumberFormat="1" applyFont="1" applyFill="1" applyBorder="1"/>
    <xf numFmtId="37" fontId="22" fillId="0" borderId="0" xfId="8" applyNumberFormat="1" applyFont="1" applyFill="1" applyBorder="1"/>
    <xf numFmtId="1" fontId="6" fillId="0" borderId="0" xfId="8" applyNumberFormat="1" applyFont="1" applyFill="1" applyAlignment="1">
      <alignment horizontal="center"/>
    </xf>
    <xf numFmtId="1" fontId="6" fillId="0" borderId="0" xfId="8" quotePrefix="1" applyNumberFormat="1" applyFont="1" applyFill="1" applyAlignment="1">
      <alignment horizontal="center"/>
    </xf>
    <xf numFmtId="37" fontId="7" fillId="0" borderId="0" xfId="8" applyNumberFormat="1" applyFont="1" applyFill="1"/>
    <xf numFmtId="1" fontId="6" fillId="0" borderId="0" xfId="8" applyNumberFormat="1" applyFont="1" applyAlignment="1">
      <alignment horizontal="center"/>
    </xf>
    <xf numFmtId="37" fontId="8" fillId="0" borderId="0" xfId="8" applyNumberFormat="1" applyAlignment="1">
      <alignment wrapText="1"/>
    </xf>
    <xf numFmtId="37" fontId="10" fillId="0" borderId="6" xfId="8" applyNumberFormat="1" applyFont="1" applyBorder="1" applyAlignment="1">
      <alignment horizontal="center" wrapText="1"/>
    </xf>
    <xf numFmtId="37" fontId="10" fillId="0" borderId="6" xfId="8" applyNumberFormat="1" applyFont="1" applyBorder="1" applyAlignment="1">
      <alignment wrapText="1"/>
    </xf>
    <xf numFmtId="37" fontId="10" fillId="0" borderId="6" xfId="8" applyNumberFormat="1" applyFont="1" applyFill="1" applyBorder="1" applyAlignment="1">
      <alignment horizontal="center" wrapText="1"/>
    </xf>
    <xf numFmtId="37" fontId="10" fillId="0" borderId="0" xfId="8" applyNumberFormat="1" applyFont="1" applyBorder="1" applyAlignment="1">
      <alignment horizontal="center"/>
    </xf>
    <xf numFmtId="37" fontId="10" fillId="0" borderId="0" xfId="8" applyNumberFormat="1" applyFont="1" applyAlignment="1">
      <alignment horizontal="center"/>
    </xf>
    <xf numFmtId="1" fontId="10" fillId="0" borderId="0" xfId="8" applyNumberFormat="1" applyFont="1" applyAlignment="1">
      <alignment horizontal="center"/>
    </xf>
    <xf numFmtId="37" fontId="6" fillId="0" borderId="6" xfId="8" applyNumberFormat="1" applyFont="1" applyBorder="1" applyAlignment="1"/>
    <xf numFmtId="37" fontId="6" fillId="0" borderId="6" xfId="8" applyNumberFormat="1" applyFont="1" applyBorder="1" applyAlignment="1">
      <alignment horizontal="center"/>
    </xf>
    <xf numFmtId="1" fontId="6" fillId="0" borderId="0" xfId="8" applyNumberFormat="1" applyFont="1"/>
    <xf numFmtId="37" fontId="8" fillId="0" borderId="0" xfId="8" applyNumberFormat="1" applyAlignment="1">
      <alignment horizontal="right"/>
    </xf>
    <xf numFmtId="1" fontId="8" fillId="0" borderId="7" xfId="8" applyBorder="1" applyAlignment="1"/>
    <xf numFmtId="1" fontId="8" fillId="0" borderId="16" xfId="8" applyBorder="1" applyAlignment="1"/>
    <xf numFmtId="1" fontId="8" fillId="0" borderId="8" xfId="8" applyBorder="1" applyAlignment="1"/>
    <xf numFmtId="1" fontId="6" fillId="0" borderId="16" xfId="8" applyFont="1" applyBorder="1" applyAlignment="1"/>
    <xf numFmtId="1" fontId="23" fillId="0" borderId="6" xfId="8" applyFont="1" applyBorder="1" applyAlignment="1"/>
    <xf numFmtId="1" fontId="23" fillId="0" borderId="6" xfId="8" applyFont="1" applyBorder="1" applyAlignment="1">
      <alignment horizontal="center" wrapText="1"/>
    </xf>
    <xf numFmtId="1" fontId="10" fillId="0" borderId="6" xfId="8" applyFont="1" applyBorder="1" applyAlignment="1">
      <alignment horizontal="center" wrapText="1"/>
    </xf>
    <xf numFmtId="1" fontId="10" fillId="0" borderId="6" xfId="8" applyFont="1" applyBorder="1" applyAlignment="1"/>
    <xf numFmtId="1" fontId="10" fillId="0" borderId="6" xfId="8" applyNumberFormat="1" applyFont="1" applyBorder="1" applyAlignment="1">
      <alignment horizontal="right" wrapText="1"/>
    </xf>
    <xf numFmtId="1" fontId="23" fillId="0" borderId="0" xfId="8" applyFont="1" applyAlignment="1">
      <alignment horizontal="center"/>
    </xf>
    <xf numFmtId="1" fontId="10" fillId="0" borderId="0" xfId="8" applyFont="1" applyAlignment="1">
      <alignment horizontal="center"/>
    </xf>
    <xf numFmtId="0" fontId="0" fillId="0" borderId="0" xfId="0" applyFill="1" applyAlignment="1">
      <alignment vertical="top"/>
    </xf>
    <xf numFmtId="37" fontId="25" fillId="0" borderId="0" xfId="8" applyNumberFormat="1" applyFont="1"/>
    <xf numFmtId="0" fontId="0" fillId="0" borderId="0" xfId="0" quotePrefix="1" applyAlignment="1">
      <alignment horizontal="right"/>
    </xf>
    <xf numFmtId="37" fontId="7" fillId="0" borderId="0" xfId="8" applyNumberFormat="1" applyFont="1" applyProtection="1">
      <protection locked="0"/>
    </xf>
    <xf numFmtId="1" fontId="1" fillId="0" borderId="0" xfId="8" applyFont="1" applyFill="1" applyAlignment="1">
      <alignment horizontal="left" indent="1"/>
    </xf>
    <xf numFmtId="37" fontId="26" fillId="0" borderId="6" xfId="8" applyNumberFormat="1" applyFont="1" applyBorder="1" applyAlignment="1">
      <alignment horizontal="center"/>
    </xf>
    <xf numFmtId="37" fontId="10" fillId="0" borderId="6" xfId="8" applyNumberFormat="1" applyFont="1" applyBorder="1" applyAlignment="1">
      <alignment horizontal="center"/>
    </xf>
    <xf numFmtId="37" fontId="10" fillId="0" borderId="6" xfId="8" applyNumberFormat="1" applyFont="1" applyBorder="1" applyAlignment="1"/>
    <xf numFmtId="37" fontId="26" fillId="0" borderId="0" xfId="8" applyNumberFormat="1" applyFont="1"/>
    <xf numFmtId="37" fontId="8" fillId="0" borderId="0" xfId="8" applyNumberFormat="1" applyBorder="1" applyAlignment="1"/>
    <xf numFmtId="37" fontId="8" fillId="0" borderId="0" xfId="8" applyNumberFormat="1" applyFill="1"/>
    <xf numFmtId="37" fontId="1" fillId="0" borderId="0" xfId="8" applyNumberFormat="1" applyFont="1" applyFill="1" applyAlignment="1">
      <alignment horizontal="right"/>
    </xf>
    <xf numFmtId="37" fontId="8" fillId="0" borderId="0" xfId="8" applyNumberFormat="1" applyAlignment="1">
      <alignment horizontal="center"/>
    </xf>
    <xf numFmtId="37" fontId="27" fillId="0" borderId="0" xfId="8" applyNumberFormat="1" applyFont="1"/>
    <xf numFmtId="37" fontId="8" fillId="0" borderId="0" xfId="8" applyNumberFormat="1" applyAlignment="1"/>
    <xf numFmtId="15" fontId="0" fillId="0" borderId="0" xfId="0" applyNumberFormat="1"/>
    <xf numFmtId="0" fontId="0" fillId="0" borderId="0" xfId="0" applyAlignment="1">
      <alignment horizontal="right"/>
    </xf>
    <xf numFmtId="168" fontId="0" fillId="0" borderId="17" xfId="0" applyNumberFormat="1" applyBorder="1"/>
    <xf numFmtId="168" fontId="0" fillId="0" borderId="0" xfId="0" applyNumberFormat="1"/>
    <xf numFmtId="0" fontId="28" fillId="0" borderId="0" xfId="0" applyFont="1"/>
    <xf numFmtId="0" fontId="0" fillId="0" borderId="0" xfId="0" applyBorder="1"/>
    <xf numFmtId="0" fontId="4" fillId="0" borderId="6" xfId="0" applyFont="1" applyBorder="1" applyAlignment="1"/>
    <xf numFmtId="168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0" fontId="29" fillId="0" borderId="0" xfId="0" applyFont="1"/>
    <xf numFmtId="0" fontId="12" fillId="0" borderId="0" xfId="11" applyFill="1" applyBorder="1"/>
    <xf numFmtId="0" fontId="0" fillId="0" borderId="0" xfId="0" applyFill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4" fillId="0" borderId="6" xfId="0" applyFont="1" applyBorder="1"/>
    <xf numFmtId="168" fontId="4" fillId="0" borderId="6" xfId="0" applyNumberFormat="1" applyFont="1" applyBorder="1"/>
    <xf numFmtId="168" fontId="4" fillId="0" borderId="6" xfId="0" applyNumberFormat="1" applyFont="1" applyBorder="1" applyAlignment="1">
      <alignment horizontal="center" wrapText="1"/>
    </xf>
    <xf numFmtId="0" fontId="12" fillId="0" borderId="0" xfId="11" applyBorder="1"/>
    <xf numFmtId="3" fontId="14" fillId="0" borderId="0" xfId="13" applyFill="1" applyBorder="1" applyAlignment="1">
      <alignment horizontal="right"/>
    </xf>
    <xf numFmtId="3" fontId="31" fillId="0" borderId="0" xfId="13" applyFont="1" applyFill="1" applyBorder="1" applyAlignment="1">
      <alignment horizontal="left"/>
    </xf>
    <xf numFmtId="0" fontId="10" fillId="0" borderId="0" xfId="0" applyFont="1" applyFill="1"/>
    <xf numFmtId="3" fontId="32" fillId="0" borderId="0" xfId="13" applyFont="1" applyFill="1" applyBorder="1" applyAlignment="1">
      <alignment horizontal="left"/>
    </xf>
    <xf numFmtId="0" fontId="0" fillId="0" borderId="0" xfId="0" applyFont="1" applyFill="1"/>
    <xf numFmtId="165" fontId="0" fillId="0" borderId="0" xfId="4" applyNumberFormat="1" applyFont="1"/>
    <xf numFmtId="37" fontId="33" fillId="0" borderId="0" xfId="8" applyNumberFormat="1" applyFont="1"/>
    <xf numFmtId="37" fontId="33" fillId="0" borderId="0" xfId="8" applyNumberFormat="1" applyFont="1" applyFill="1"/>
    <xf numFmtId="37" fontId="33" fillId="0" borderId="0" xfId="8" applyNumberFormat="1" applyFont="1" applyFill="1" applyAlignment="1">
      <alignment horizontal="left"/>
    </xf>
    <xf numFmtId="37" fontId="34" fillId="0" borderId="0" xfId="8" applyNumberFormat="1" applyFont="1" applyFill="1" applyAlignment="1" applyProtection="1">
      <protection locked="0"/>
    </xf>
    <xf numFmtId="37" fontId="35" fillId="0" borderId="0" xfId="8" applyNumberFormat="1" applyFont="1" applyFill="1"/>
    <xf numFmtId="165" fontId="8" fillId="0" borderId="0" xfId="4" applyNumberFormat="1" applyFont="1" applyFill="1" applyProtection="1">
      <protection locked="0"/>
    </xf>
    <xf numFmtId="37" fontId="36" fillId="0" borderId="0" xfId="8" applyNumberFormat="1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/>
    <xf numFmtId="0" fontId="38" fillId="0" borderId="0" xfId="0" applyFont="1" applyFill="1" applyAlignment="1">
      <alignment horizontal="center"/>
    </xf>
    <xf numFmtId="0" fontId="38" fillId="0" borderId="0" xfId="0" applyFont="1"/>
    <xf numFmtId="0" fontId="38" fillId="0" borderId="0" xfId="0" applyFont="1" applyFill="1" applyAlignment="1">
      <alignment horizontal="right"/>
    </xf>
    <xf numFmtId="0" fontId="38" fillId="0" borderId="0" xfId="0" applyFont="1" applyFill="1"/>
    <xf numFmtId="0" fontId="38" fillId="0" borderId="0" xfId="0" applyFont="1" applyFill="1" applyAlignment="1">
      <alignment horizontal="left"/>
    </xf>
    <xf numFmtId="0" fontId="33" fillId="0" borderId="0" xfId="0" applyFont="1" applyFill="1"/>
    <xf numFmtId="37" fontId="38" fillId="0" borderId="0" xfId="0" applyNumberFormat="1" applyFont="1" applyFill="1" applyAlignment="1">
      <alignment horizontal="left"/>
    </xf>
    <xf numFmtId="37" fontId="38" fillId="0" borderId="0" xfId="0" applyNumberFormat="1" applyFont="1" applyFill="1"/>
    <xf numFmtId="1" fontId="38" fillId="0" borderId="0" xfId="0" applyNumberFormat="1" applyFont="1" applyFill="1"/>
    <xf numFmtId="0" fontId="37" fillId="0" borderId="0" xfId="0" applyFont="1"/>
    <xf numFmtId="0" fontId="37" fillId="0" borderId="0" xfId="0" applyFont="1" applyAlignment="1">
      <alignment horizontal="right"/>
    </xf>
    <xf numFmtId="0" fontId="15" fillId="0" borderId="0" xfId="0" applyFont="1"/>
    <xf numFmtId="165" fontId="38" fillId="0" borderId="18" xfId="4" applyNumberFormat="1" applyFont="1" applyBorder="1"/>
    <xf numFmtId="165" fontId="38" fillId="0" borderId="19" xfId="4" applyNumberFormat="1" applyFont="1" applyBorder="1"/>
    <xf numFmtId="0" fontId="38" fillId="0" borderId="19" xfId="0" applyFont="1" applyBorder="1"/>
    <xf numFmtId="37" fontId="38" fillId="0" borderId="19" xfId="0" applyNumberFormat="1" applyFont="1" applyBorder="1"/>
    <xf numFmtId="0" fontId="38" fillId="0" borderId="19" xfId="0" applyFont="1" applyBorder="1" applyAlignment="1">
      <alignment horizontal="center"/>
    </xf>
    <xf numFmtId="1" fontId="38" fillId="0" borderId="0" xfId="0" applyNumberFormat="1" applyFont="1" applyFill="1" applyBorder="1"/>
    <xf numFmtId="1" fontId="38" fillId="0" borderId="19" xfId="0" applyNumberFormat="1" applyFont="1" applyBorder="1"/>
    <xf numFmtId="1" fontId="15" fillId="0" borderId="0" xfId="0" applyNumberFormat="1" applyFont="1" applyFill="1" applyBorder="1"/>
    <xf numFmtId="37" fontId="15" fillId="0" borderId="0" xfId="0" applyNumberFormat="1" applyFont="1"/>
    <xf numFmtId="165" fontId="38" fillId="0" borderId="0" xfId="4" applyNumberFormat="1" applyFont="1"/>
    <xf numFmtId="0" fontId="38" fillId="0" borderId="0" xfId="0" applyFont="1" applyAlignment="1">
      <alignment horizontal="center"/>
    </xf>
    <xf numFmtId="37" fontId="38" fillId="0" borderId="14" xfId="0" applyNumberFormat="1" applyFont="1" applyBorder="1"/>
    <xf numFmtId="37" fontId="38" fillId="0" borderId="13" xfId="0" applyNumberFormat="1" applyFont="1" applyBorder="1"/>
    <xf numFmtId="37" fontId="38" fillId="0" borderId="12" xfId="0" applyNumberFormat="1" applyFont="1" applyBorder="1"/>
    <xf numFmtId="37" fontId="38" fillId="0" borderId="11" xfId="0" applyNumberFormat="1" applyFont="1" applyBorder="1"/>
    <xf numFmtId="37" fontId="38" fillId="0" borderId="10" xfId="0" applyNumberFormat="1" applyFont="1" applyBorder="1"/>
    <xf numFmtId="37" fontId="38" fillId="0" borderId="9" xfId="0" applyNumberFormat="1" applyFont="1" applyBorder="1"/>
    <xf numFmtId="0" fontId="12" fillId="0" borderId="0" xfId="11" applyAlignment="1">
      <alignment vertical="center"/>
    </xf>
    <xf numFmtId="0" fontId="12" fillId="0" borderId="0" xfId="11" applyFill="1" applyAlignment="1">
      <alignment vertical="center"/>
    </xf>
    <xf numFmtId="37" fontId="34" fillId="0" borderId="0" xfId="8" applyNumberFormat="1" applyFont="1" applyFill="1" applyProtection="1">
      <protection locked="0"/>
    </xf>
    <xf numFmtId="0" fontId="0" fillId="0" borderId="0" xfId="20" applyFont="1"/>
    <xf numFmtId="0" fontId="2" fillId="0" borderId="0" xfId="20"/>
    <xf numFmtId="0" fontId="2" fillId="0" borderId="0" xfId="20"/>
    <xf numFmtId="168" fontId="2" fillId="0" borderId="0" xfId="20" applyNumberFormat="1"/>
    <xf numFmtId="1" fontId="2" fillId="0" borderId="0" xfId="20" applyNumberFormat="1"/>
    <xf numFmtId="1" fontId="2" fillId="0" borderId="0" xfId="20" applyNumberFormat="1" applyFill="1"/>
    <xf numFmtId="168" fontId="2" fillId="0" borderId="0" xfId="20" applyNumberFormat="1"/>
    <xf numFmtId="168" fontId="2" fillId="0" borderId="0" xfId="20" applyNumberFormat="1" applyAlignment="1">
      <alignment horizontal="right"/>
    </xf>
    <xf numFmtId="0" fontId="2" fillId="0" borderId="0" xfId="20"/>
    <xf numFmtId="37" fontId="4" fillId="0" borderId="2" xfId="15" applyNumberFormat="1" applyFont="1" applyBorder="1"/>
    <xf numFmtId="0" fontId="0" fillId="0" borderId="0" xfId="0" quotePrefix="1"/>
    <xf numFmtId="43" fontId="0" fillId="0" borderId="0" xfId="4" applyFont="1"/>
    <xf numFmtId="0" fontId="2" fillId="0" borderId="0" xfId="0" applyFont="1"/>
    <xf numFmtId="4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Fill="1"/>
    <xf numFmtId="4" fontId="0" fillId="0" borderId="0" xfId="0" applyNumberFormat="1" applyFill="1"/>
    <xf numFmtId="168" fontId="0" fillId="0" borderId="0" xfId="0" applyNumberFormat="1" applyFill="1"/>
    <xf numFmtId="1" fontId="2" fillId="0" borderId="0" xfId="20" applyNumberFormat="1" applyFo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5" fontId="38" fillId="0" borderId="0" xfId="0" applyNumberFormat="1" applyFont="1"/>
    <xf numFmtId="37" fontId="4" fillId="0" borderId="0" xfId="14" applyNumberFormat="1" applyFont="1" applyBorder="1"/>
  </cellXfs>
  <cellStyles count="24">
    <cellStyle name="Comma" xfId="4"/>
    <cellStyle name="Comma [0]" xfId="5"/>
    <cellStyle name="Comma 2" xfId="17"/>
    <cellStyle name="Comma 3" xfId="7"/>
    <cellStyle name="Currency" xfId="2"/>
    <cellStyle name="Currency [0]" xfId="3"/>
    <cellStyle name="Currency 2" xfId="15"/>
    <cellStyle name="Heading 1 2" xfId="11"/>
    <cellStyle name="Heading 1 2 2" xfId="21"/>
    <cellStyle name="Heading 2 2" xfId="10"/>
    <cellStyle name="Heading 2 2 2" xfId="22"/>
    <cellStyle name="Input0" xfId="13"/>
    <cellStyle name="Input0 2" xfId="23"/>
    <cellStyle name="Normal" xfId="0" builtinId="0"/>
    <cellStyle name="Normal 2" xfId="20"/>
    <cellStyle name="Normal 7" xfId="8"/>
    <cellStyle name="Normal 8" xfId="19"/>
    <cellStyle name="Normal_Book2" xfId="18"/>
    <cellStyle name="Normal_Labor 2007-2008 - Working 1.0" xfId="6"/>
    <cellStyle name="Percent" xfId="1"/>
    <cellStyle name="Percent 2" xfId="9"/>
    <cellStyle name="Percent 3" xfId="16"/>
    <cellStyle name="Title 2" xfId="12"/>
    <cellStyle name="Tot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alloch\AppData\Local\Microsoft\Windows\Temporary%20Internet%20Files\Content.Outlook\HV16Q5F1\Tri-State_Populated_V2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alloch\AppData\Local\Microsoft\Windows\Temporary%20Internet%20Files\Content.Outlook\HV16Q5F1\Tri-State%202014%20ATRR%20Formula_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alloch\AppData\Local\Temp\124wg31r\B%20Schedules%20ad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Summary Page"/>
      <sheetName val="Worksheet A, Rate Base"/>
      <sheetName val="Worksheet B Expenses"/>
      <sheetName val="Worksheet C, Return"/>
      <sheetName val="Worksheet D, Load"/>
      <sheetName val="Worksheet E, Alloc. Factor"/>
      <sheetName val="Worksheet F, Inputs"/>
      <sheetName val="Worksheet G O&amp;M Input"/>
      <sheetName val="Worksheet H SPP Upgrade Project"/>
    </sheetNames>
    <sheetDataSet>
      <sheetData sheetId="0">
        <row r="4">
          <cell r="B4" t="str">
            <v>Tri-State Generation and Transmission Association, Inc.</v>
          </cell>
        </row>
      </sheetData>
      <sheetData sheetId="1"/>
      <sheetData sheetId="2"/>
      <sheetData sheetId="3"/>
      <sheetData sheetId="4"/>
      <sheetData sheetId="5"/>
      <sheetData sheetId="6">
        <row r="98">
          <cell r="B98" t="str">
            <v>Customer Meters</v>
          </cell>
          <cell r="F98">
            <v>6.7622950819672095E-2</v>
          </cell>
        </row>
        <row r="99">
          <cell r="B99" t="str">
            <v>Direct 100</v>
          </cell>
          <cell r="F99">
            <v>1</v>
          </cell>
        </row>
        <row r="100">
          <cell r="B100" t="str">
            <v>Direct Zero</v>
          </cell>
          <cell r="F100">
            <v>0</v>
          </cell>
        </row>
        <row r="101">
          <cell r="B101" t="str">
            <v>T-Completed</v>
          </cell>
          <cell r="F101">
            <v>5.7028217626313004E-3</v>
          </cell>
        </row>
        <row r="102">
          <cell r="B102" t="str">
            <v>T-CWIP</v>
          </cell>
          <cell r="F102">
            <v>9.2478512451681604E-4</v>
          </cell>
        </row>
        <row r="103">
          <cell r="B103" t="str">
            <v>T-Depr Reserv</v>
          </cell>
          <cell r="F103">
            <v>4.5082933258472901E-2</v>
          </cell>
        </row>
        <row r="104">
          <cell r="B104" t="str">
            <v>T-DeprEx Lines</v>
          </cell>
          <cell r="F104">
            <v>3.64753376071155E-2</v>
          </cell>
        </row>
        <row r="105">
          <cell r="B105" t="str">
            <v>T-DeprEx Subs</v>
          </cell>
          <cell r="F105">
            <v>3.3120014201292902E-2</v>
          </cell>
        </row>
        <row r="106">
          <cell r="B106" t="str">
            <v>T-Future Use</v>
          </cell>
          <cell r="F106">
            <v>0</v>
          </cell>
        </row>
        <row r="107">
          <cell r="B107" t="str">
            <v>T-Net Allocation</v>
          </cell>
          <cell r="F107">
            <v>9.0693467210863996E-3</v>
          </cell>
        </row>
        <row r="108">
          <cell r="B108" t="str">
            <v>T-Plant Allocation</v>
          </cell>
          <cell r="F108">
            <v>1.2110586082732E-2</v>
          </cell>
        </row>
        <row r="109">
          <cell r="B109" t="str">
            <v>T-Plant Held</v>
          </cell>
          <cell r="F109">
            <v>0</v>
          </cell>
        </row>
        <row r="110">
          <cell r="B110" t="str">
            <v>T-Rent</v>
          </cell>
          <cell r="F110">
            <v>1.3780505569168501E-2</v>
          </cell>
        </row>
        <row r="111">
          <cell r="B111" t="str">
            <v>T-RTO/ISO Maintenance</v>
          </cell>
          <cell r="F111">
            <v>0</v>
          </cell>
        </row>
        <row r="112">
          <cell r="B112" t="str">
            <v>T-RTO/ISO Operations</v>
          </cell>
          <cell r="F112">
            <v>0</v>
          </cell>
        </row>
        <row r="113">
          <cell r="B113" t="str">
            <v>T-RTO/ISO Plant</v>
          </cell>
          <cell r="F113">
            <v>0</v>
          </cell>
        </row>
        <row r="114">
          <cell r="B114" t="str">
            <v>T-Tax</v>
          </cell>
          <cell r="F114">
            <v>9.0693467210863996E-3</v>
          </cell>
        </row>
        <row r="115">
          <cell r="B115" t="str">
            <v>T-TIE</v>
          </cell>
          <cell r="F115">
            <v>2.8025597876585099E-2</v>
          </cell>
        </row>
        <row r="116">
          <cell r="B116" t="str">
            <v>T-Tran Lines</v>
          </cell>
          <cell r="F116">
            <v>4.19716043907346E-2</v>
          </cell>
        </row>
        <row r="117">
          <cell r="B117" t="str">
            <v>T-Tran Plant</v>
          </cell>
          <cell r="F117">
            <v>3.6082209822861998E-2</v>
          </cell>
        </row>
        <row r="118">
          <cell r="B118" t="str">
            <v>T-Tran Stations</v>
          </cell>
          <cell r="F118">
            <v>3.1018590947331101E-2</v>
          </cell>
        </row>
        <row r="119">
          <cell r="B119" t="str">
            <v>T-Wage Allocation</v>
          </cell>
          <cell r="F119">
            <v>1.7765858133703901E-2</v>
          </cell>
        </row>
      </sheetData>
      <sheetData sheetId="7"/>
      <sheetData sheetId="8">
        <row r="7">
          <cell r="B7" t="str">
            <v>Year Ending December 31, 2014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t"/>
      <sheetName val="cash"/>
      <sheetName val="bal"/>
      <sheetName val="ratio"/>
      <sheetName val="rev1"/>
      <sheetName val="WP01-Radials (1)"/>
      <sheetName val="WP01-Radials (2)"/>
      <sheetName val="WP01-Radials (3)"/>
      <sheetName val="Cover Page"/>
      <sheetName val="Apx A - Rates"/>
      <sheetName val="Apx E - ATRR - Total"/>
      <sheetName val="Apx F - Loads"/>
      <sheetName val="InputGeneral"/>
      <sheetName val="RUS Form 12"/>
      <sheetName val="RUS Form 12 O&amp;M"/>
      <sheetName val="WP01-Radials"/>
      <sheetName val="WP02-GSUs"/>
      <sheetName val="WP03-Future Use"/>
      <sheetName val="WP04-Deferred Taxes"/>
      <sheetName val="WP05-Tran by Others"/>
      <sheetName val="WP06-A&amp;G Exp"/>
      <sheetName val="WP07-Labor"/>
      <sheetName val="WP08-Taxes"/>
      <sheetName val="WP09-Lease"/>
      <sheetName val="WP10-Other Opr Rev"/>
      <sheetName val="WP11-Contributions"/>
      <sheetName val="WP12-Load"/>
      <sheetName val="WP13-QualSubs"/>
      <sheetName val="WP14-QualLines"/>
      <sheetName val="WP15-RTO ISO"/>
      <sheetName val="SPP Ordered P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5">
          <cell r="L335" t="str">
            <v>CM</v>
          </cell>
          <cell r="M335">
            <v>0</v>
          </cell>
          <cell r="N335">
            <v>1</v>
          </cell>
          <cell r="O335">
            <v>0</v>
          </cell>
          <cell r="P335">
            <v>0.95295295295295301</v>
          </cell>
          <cell r="Q335">
            <v>4.7047047047047E-2</v>
          </cell>
        </row>
        <row r="336">
          <cell r="L336" t="str">
            <v>DA</v>
          </cell>
          <cell r="M336">
            <v>0</v>
          </cell>
          <cell r="N336">
            <v>1</v>
          </cell>
          <cell r="O336">
            <v>0</v>
          </cell>
          <cell r="P336">
            <v>0</v>
          </cell>
          <cell r="Q336">
            <v>0</v>
          </cell>
        </row>
        <row r="337">
          <cell r="L337" t="str">
            <v>DAe</v>
          </cell>
          <cell r="M337">
            <v>0</v>
          </cell>
          <cell r="N337">
            <v>1</v>
          </cell>
          <cell r="O337">
            <v>0</v>
          </cell>
          <cell r="P337">
            <v>0</v>
          </cell>
          <cell r="Q337">
            <v>1</v>
          </cell>
        </row>
        <row r="338">
          <cell r="L338" t="str">
            <v>DAw</v>
          </cell>
          <cell r="M338">
            <v>0</v>
          </cell>
          <cell r="N338">
            <v>1</v>
          </cell>
          <cell r="O338">
            <v>0</v>
          </cell>
          <cell r="P338">
            <v>1</v>
          </cell>
          <cell r="Q338">
            <v>0</v>
          </cell>
        </row>
        <row r="339">
          <cell r="L339" t="str">
            <v>GP</v>
          </cell>
          <cell r="M339">
            <v>0</v>
          </cell>
          <cell r="N339">
            <v>0.25753561227666</v>
          </cell>
          <cell r="O339">
            <v>0</v>
          </cell>
          <cell r="P339">
            <v>0.245373769007241</v>
          </cell>
          <cell r="Q339">
            <v>1.2161843269419201E-2</v>
          </cell>
        </row>
        <row r="340">
          <cell r="L340" t="str">
            <v>NA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L341" t="str">
            <v>NP</v>
          </cell>
          <cell r="M341">
            <v>0</v>
          </cell>
          <cell r="N341">
            <v>0.27689926643915902</v>
          </cell>
          <cell r="O341">
            <v>0</v>
          </cell>
          <cell r="P341">
            <v>0.2657106823173</v>
          </cell>
          <cell r="Q341">
            <v>1.1188584121859E-2</v>
          </cell>
        </row>
        <row r="342">
          <cell r="L342" t="str">
            <v>PH</v>
          </cell>
          <cell r="M342">
            <v>0</v>
          </cell>
          <cell r="N342">
            <v>1</v>
          </cell>
          <cell r="O342">
            <v>0</v>
          </cell>
          <cell r="P342">
            <v>1</v>
          </cell>
          <cell r="Q342">
            <v>0</v>
          </cell>
        </row>
        <row r="343">
          <cell r="L343" t="str">
            <v>TDl</v>
          </cell>
          <cell r="M343">
            <v>0</v>
          </cell>
          <cell r="N343">
            <v>0.78207280831008896</v>
          </cell>
          <cell r="O343">
            <v>0</v>
          </cell>
          <cell r="P343">
            <v>0.75074431829883104</v>
          </cell>
          <cell r="Q343">
            <v>3.1328490011258203E-2</v>
          </cell>
        </row>
        <row r="344">
          <cell r="L344" t="str">
            <v>TDs</v>
          </cell>
          <cell r="M344">
            <v>0</v>
          </cell>
          <cell r="N344">
            <v>0.77899495821845799</v>
          </cell>
          <cell r="O344">
            <v>0</v>
          </cell>
          <cell r="P344">
            <v>0.75074431829883104</v>
          </cell>
          <cell r="Q344">
            <v>2.82506399196274E-2</v>
          </cell>
        </row>
        <row r="345">
          <cell r="L345" t="str">
            <v>TIe</v>
          </cell>
          <cell r="M345">
            <v>0</v>
          </cell>
          <cell r="N345">
            <v>1</v>
          </cell>
          <cell r="O345">
            <v>0</v>
          </cell>
          <cell r="P345">
            <v>0</v>
          </cell>
          <cell r="Q345">
            <v>1</v>
          </cell>
        </row>
        <row r="346">
          <cell r="L346" t="str">
            <v>TL</v>
          </cell>
          <cell r="M346">
            <v>0</v>
          </cell>
          <cell r="N346">
            <v>0.72887678967966796</v>
          </cell>
          <cell r="O346">
            <v>0</v>
          </cell>
          <cell r="P346">
            <v>0.68690518528893296</v>
          </cell>
          <cell r="Q346">
            <v>4.19716043907346E-2</v>
          </cell>
        </row>
        <row r="347">
          <cell r="L347" t="str">
            <v>TP</v>
          </cell>
          <cell r="M347">
            <v>0</v>
          </cell>
          <cell r="N347">
            <v>0.78795505202057803</v>
          </cell>
          <cell r="O347">
            <v>0</v>
          </cell>
          <cell r="P347">
            <v>0.75074431829883104</v>
          </cell>
          <cell r="Q347">
            <v>3.7210733721747297E-2</v>
          </cell>
        </row>
        <row r="348">
          <cell r="L348" t="str">
            <v>TR</v>
          </cell>
          <cell r="M348">
            <v>0</v>
          </cell>
          <cell r="N348">
            <v>0.79653012297893699</v>
          </cell>
          <cell r="O348">
            <v>0</v>
          </cell>
          <cell r="P348">
            <v>0.75074431829883104</v>
          </cell>
          <cell r="Q348">
            <v>4.57858046801067E-2</v>
          </cell>
        </row>
        <row r="349">
          <cell r="L349" t="str">
            <v>TRev</v>
          </cell>
          <cell r="N349">
            <v>1</v>
          </cell>
          <cell r="O349">
            <v>0</v>
          </cell>
          <cell r="P349">
            <v>0.98621949443083101</v>
          </cell>
          <cell r="Q349">
            <v>1.3780505569168501E-2</v>
          </cell>
        </row>
        <row r="350">
          <cell r="L350" t="str">
            <v>TS</v>
          </cell>
          <cell r="M350">
            <v>0</v>
          </cell>
          <cell r="N350">
            <v>0.83874971365776896</v>
          </cell>
          <cell r="O350">
            <v>0</v>
          </cell>
          <cell r="P350">
            <v>0.80563230978608102</v>
          </cell>
          <cell r="Q350">
            <v>3.3117403871688697E-2</v>
          </cell>
        </row>
        <row r="351">
          <cell r="L351" t="str">
            <v>TWheel</v>
          </cell>
          <cell r="M351">
            <v>0</v>
          </cell>
          <cell r="N351">
            <v>1</v>
          </cell>
          <cell r="O351">
            <v>0</v>
          </cell>
          <cell r="P351">
            <v>1</v>
          </cell>
          <cell r="Q351">
            <v>0</v>
          </cell>
        </row>
        <row r="352">
          <cell r="L352" t="str">
            <v>W/S</v>
          </cell>
          <cell r="M352">
            <v>0</v>
          </cell>
          <cell r="N352">
            <v>0.33892389147331098</v>
          </cell>
          <cell r="O352">
            <v>0</v>
          </cell>
          <cell r="P352">
            <v>0.322919328451027</v>
          </cell>
          <cell r="Q352">
            <v>1.6004563022283601E-2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 FA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0" sqref="A10"/>
    </sheetView>
  </sheetViews>
  <sheetFormatPr defaultColWidth="9" defaultRowHeight="14.25"/>
  <cols>
    <col min="1" max="1" width="9" customWidth="1"/>
    <col min="2" max="2" width="31" customWidth="1"/>
    <col min="3" max="3" width="46.375" customWidth="1"/>
    <col min="4" max="5" width="15" customWidth="1"/>
    <col min="6" max="6" width="13.75" bestFit="1" customWidth="1"/>
    <col min="7" max="7" width="10.125" bestFit="1" customWidth="1"/>
    <col min="8" max="8" width="9" customWidth="1"/>
  </cols>
  <sheetData>
    <row r="1" spans="1:8">
      <c r="A1" s="100"/>
      <c r="B1" s="100"/>
      <c r="C1" s="100"/>
      <c r="D1" s="100"/>
      <c r="E1" s="100"/>
      <c r="F1" s="178"/>
    </row>
    <row r="2" spans="1:8">
      <c r="A2" s="100"/>
      <c r="B2" s="100"/>
      <c r="C2" s="100"/>
      <c r="D2" s="100"/>
      <c r="E2" s="100"/>
      <c r="F2" s="39" t="s">
        <v>357</v>
      </c>
    </row>
    <row r="3" spans="1:8" ht="15">
      <c r="A3" s="100"/>
      <c r="B3" s="100"/>
      <c r="C3" s="28" t="s">
        <v>353</v>
      </c>
      <c r="D3" s="28"/>
      <c r="E3" s="28"/>
      <c r="F3" s="100"/>
    </row>
    <row r="4" spans="1:8" ht="20.25">
      <c r="A4" s="100"/>
      <c r="B4" s="179" t="s">
        <v>354</v>
      </c>
      <c r="C4" s="100"/>
      <c r="D4" s="100"/>
      <c r="E4" s="100"/>
      <c r="F4" s="100"/>
    </row>
    <row r="5" spans="1:8">
      <c r="A5" s="100"/>
      <c r="B5" s="100"/>
      <c r="C5" s="100"/>
      <c r="D5" s="100"/>
      <c r="E5" s="100"/>
      <c r="F5" s="100"/>
    </row>
    <row r="6" spans="1:8" ht="15">
      <c r="A6" s="100"/>
      <c r="B6" s="180" t="s">
        <v>355</v>
      </c>
      <c r="C6" s="100"/>
      <c r="D6" s="100"/>
      <c r="E6" s="100"/>
      <c r="F6" s="100"/>
    </row>
    <row r="7" spans="1:8" ht="15.75">
      <c r="A7" s="100"/>
      <c r="B7" s="181" t="s">
        <v>436</v>
      </c>
      <c r="C7" s="100"/>
      <c r="D7" s="100"/>
      <c r="E7" s="100"/>
      <c r="F7" s="182"/>
    </row>
    <row r="8" spans="1:8" ht="15.75">
      <c r="A8" s="100"/>
      <c r="B8" s="181"/>
      <c r="C8" s="100"/>
      <c r="D8" s="100"/>
      <c r="E8" s="100"/>
      <c r="F8" s="182"/>
    </row>
    <row r="9" spans="1:8" ht="15">
      <c r="A9" s="191" t="s">
        <v>351</v>
      </c>
      <c r="B9" s="192" t="s">
        <v>352</v>
      </c>
      <c r="C9" s="192" t="s">
        <v>132</v>
      </c>
      <c r="D9" s="192"/>
      <c r="E9" s="192"/>
      <c r="F9" s="193"/>
      <c r="G9" s="194"/>
      <c r="H9" s="194"/>
    </row>
    <row r="10" spans="1:8" ht="15">
      <c r="A10" s="195">
        <v>1</v>
      </c>
      <c r="B10" s="196" t="s">
        <v>416</v>
      </c>
      <c r="C10" s="192"/>
      <c r="D10" s="192"/>
      <c r="E10" s="192"/>
      <c r="F10" s="193"/>
      <c r="G10" s="194"/>
      <c r="H10" s="194"/>
    </row>
    <row r="11" spans="1:8" ht="15">
      <c r="A11" s="191"/>
      <c r="B11" s="192"/>
      <c r="C11" s="192"/>
      <c r="D11" s="192"/>
      <c r="E11" s="192"/>
      <c r="F11" s="193"/>
      <c r="G11" s="194"/>
      <c r="H11" s="194"/>
    </row>
    <row r="12" spans="1:8" ht="15">
      <c r="A12" s="196">
        <f>A10+1</f>
        <v>2</v>
      </c>
      <c r="B12" s="197" t="str">
        <f>'Worksheet I-Wages Input'!F3</f>
        <v>Worksheet I</v>
      </c>
      <c r="C12" s="198" t="s">
        <v>358</v>
      </c>
      <c r="D12" s="198"/>
      <c r="E12" s="198"/>
      <c r="F12" s="194"/>
      <c r="G12" s="194"/>
      <c r="H12" s="194"/>
    </row>
    <row r="13" spans="1:8" ht="15">
      <c r="A13" s="196">
        <f>A12+1</f>
        <v>3</v>
      </c>
      <c r="B13" s="197" t="str">
        <f>'Worksheet J Depr Input'!K3</f>
        <v>Worksheet J</v>
      </c>
      <c r="C13" s="196" t="str">
        <f>'Worksheet J Depr Input'!B7</f>
        <v>Annual Depreciation Expense and Depreciation Rates</v>
      </c>
      <c r="D13" s="196"/>
      <c r="E13" s="196"/>
      <c r="F13" s="194"/>
      <c r="G13" s="194"/>
      <c r="H13" s="194"/>
    </row>
    <row r="14" spans="1:8" ht="15">
      <c r="A14" s="196">
        <f>A13+1</f>
        <v>4</v>
      </c>
      <c r="B14" s="199" t="str">
        <f>'Worksheet K OthRev Input'!E3</f>
        <v>Worksheet K</v>
      </c>
      <c r="C14" s="200" t="s">
        <v>359</v>
      </c>
      <c r="D14" s="200"/>
      <c r="E14" s="200"/>
      <c r="F14" s="194"/>
      <c r="G14" s="194"/>
      <c r="H14" s="194"/>
    </row>
    <row r="15" spans="1:8" ht="15">
      <c r="A15" s="196">
        <f>A14+1</f>
        <v>5</v>
      </c>
      <c r="B15" s="200" t="str">
        <f>'Worksheet L Future Use'!M3</f>
        <v>Worksheet L</v>
      </c>
      <c r="C15" s="200" t="str">
        <f>'Worksheet L Future Use'!B7</f>
        <v>Plant Held for Future Use</v>
      </c>
      <c r="D15" s="200"/>
      <c r="E15" s="200"/>
      <c r="F15" s="194"/>
      <c r="G15" s="194"/>
      <c r="H15" s="194"/>
    </row>
    <row r="16" spans="1:8" ht="15">
      <c r="A16" s="196">
        <f t="shared" ref="A16:A21" si="0">A15+1</f>
        <v>6</v>
      </c>
      <c r="B16" s="201" t="str">
        <f>'Worksheet M RTO ISO'!Y3</f>
        <v>Worksheet M</v>
      </c>
      <c r="C16" s="196" t="str">
        <f>'Worksheet M RTO ISO'!B7</f>
        <v>RTO/ISO Transmission Facilities</v>
      </c>
      <c r="D16" s="196"/>
      <c r="E16" s="196"/>
      <c r="F16" s="194"/>
      <c r="G16" s="194"/>
      <c r="H16" s="194"/>
    </row>
    <row r="17" spans="1:8" ht="15">
      <c r="A17" s="196">
        <f t="shared" si="0"/>
        <v>7</v>
      </c>
      <c r="B17" s="200" t="str">
        <f>'Worksheet N Tran by Others'!E3</f>
        <v>Worksheet N</v>
      </c>
      <c r="C17" s="200" t="str">
        <f>'Worksheet N Tran by Others'!B7</f>
        <v>Acct 565 - Transmission of Electricity by Others</v>
      </c>
      <c r="D17" s="200"/>
      <c r="E17" s="200"/>
      <c r="F17" s="194"/>
      <c r="G17" s="194"/>
      <c r="H17" s="194"/>
    </row>
    <row r="18" spans="1:8" ht="15">
      <c r="A18" s="196">
        <f t="shared" si="0"/>
        <v>8</v>
      </c>
      <c r="B18" s="200" t="str">
        <f>'Worksheet O Lease'!D3</f>
        <v>Worksheet O</v>
      </c>
      <c r="C18" s="200" t="str">
        <f>'Worksheet O Lease'!B7</f>
        <v>Detail of Springerville, AZ Lease</v>
      </c>
      <c r="D18" s="200"/>
      <c r="E18" s="200"/>
      <c r="F18" s="194"/>
      <c r="G18" s="194"/>
      <c r="H18" s="194"/>
    </row>
    <row r="19" spans="1:8" ht="15">
      <c r="A19" s="196">
        <f t="shared" si="0"/>
        <v>9</v>
      </c>
      <c r="B19" s="196" t="str">
        <f>'Worksheet P Compl Not Class'!M3</f>
        <v>Worksheet P</v>
      </c>
      <c r="C19" s="196" t="str">
        <f>'Worksheet P Compl Not Class'!B7</f>
        <v>SPP Completed Not Classified</v>
      </c>
      <c r="D19" s="196"/>
      <c r="E19" s="196"/>
      <c r="F19" s="194"/>
      <c r="G19" s="194"/>
      <c r="H19" s="194"/>
    </row>
    <row r="20" spans="1:8" ht="15">
      <c r="A20" s="196">
        <f t="shared" si="0"/>
        <v>10</v>
      </c>
      <c r="B20" s="196" t="str">
        <f>'Worksheet Q CWIP'!L3</f>
        <v>Worksheet Q</v>
      </c>
      <c r="C20" s="196" t="str">
        <f>'Worksheet Q CWIP'!B7</f>
        <v>SPP Construction Work in Progress</v>
      </c>
      <c r="D20" s="196"/>
      <c r="E20" s="196"/>
      <c r="F20" s="194"/>
      <c r="G20" s="194"/>
      <c r="H20" s="194"/>
    </row>
    <row r="21" spans="1:8" ht="15">
      <c r="A21" s="196">
        <f t="shared" si="0"/>
        <v>11</v>
      </c>
      <c r="B21" s="196" t="s">
        <v>419</v>
      </c>
      <c r="C21" s="196" t="s">
        <v>420</v>
      </c>
      <c r="D21" s="196"/>
      <c r="E21" s="196"/>
      <c r="F21" s="194"/>
      <c r="G21" s="194"/>
      <c r="H21" s="194"/>
    </row>
    <row r="22" spans="1:8" ht="15">
      <c r="A22" s="196"/>
      <c r="B22" s="196"/>
      <c r="C22" s="196"/>
      <c r="D22" s="196"/>
      <c r="E22" s="196"/>
      <c r="F22" s="194"/>
      <c r="G22" s="194"/>
      <c r="H22" s="194"/>
    </row>
    <row r="23" spans="1:8" ht="15">
      <c r="A23" s="196"/>
      <c r="B23" s="196"/>
      <c r="C23" s="196"/>
      <c r="D23" s="196"/>
      <c r="E23" s="196"/>
      <c r="F23" s="194"/>
      <c r="G23" s="194"/>
      <c r="H23" s="194"/>
    </row>
    <row r="24" spans="1:8" ht="15">
      <c r="A24" s="194">
        <f>A21+1</f>
        <v>12</v>
      </c>
      <c r="B24" s="202" t="s">
        <v>132</v>
      </c>
      <c r="C24" s="202" t="s">
        <v>323</v>
      </c>
      <c r="D24" s="202"/>
      <c r="E24" s="202"/>
      <c r="F24" s="203" t="s">
        <v>379</v>
      </c>
      <c r="G24" s="194"/>
      <c r="H24" s="194"/>
    </row>
    <row r="25" spans="1:8" ht="15">
      <c r="A25" s="194"/>
      <c r="B25" s="202"/>
      <c r="C25" s="202"/>
      <c r="D25" s="202"/>
      <c r="E25" s="202"/>
      <c r="F25" s="203"/>
      <c r="G25" s="194"/>
      <c r="H25" s="194"/>
    </row>
    <row r="26" spans="1:8" ht="15.75">
      <c r="A26" s="196">
        <f>A24+1</f>
        <v>13</v>
      </c>
      <c r="B26" s="204" t="s">
        <v>358</v>
      </c>
      <c r="C26" s="202"/>
      <c r="D26" s="202"/>
      <c r="E26" s="202"/>
      <c r="F26" s="203"/>
      <c r="G26" s="194"/>
      <c r="H26" s="194"/>
    </row>
    <row r="27" spans="1:8" ht="15">
      <c r="A27" s="196">
        <f>A26+1</f>
        <v>14</v>
      </c>
      <c r="B27" s="194" t="s">
        <v>360</v>
      </c>
      <c r="C27" s="194" t="str">
        <f>'Worksheet I-Wages Input'!$F$3&amp;", Col "&amp;'Worksheet I-Wages Input'!$F$10&amp;" Line "&amp;'Worksheet I-Wages Input'!A13</f>
        <v>Worksheet I, Col F Line 2</v>
      </c>
      <c r="D27" s="194"/>
      <c r="E27" s="194"/>
      <c r="F27" s="205">
        <f>'Worksheet I-Wages Input'!F13</f>
        <v>54302020</v>
      </c>
      <c r="G27" s="194"/>
      <c r="H27" s="194" t="s">
        <v>406</v>
      </c>
    </row>
    <row r="28" spans="1:8" ht="15">
      <c r="A28" s="196">
        <f>A27+1</f>
        <v>15</v>
      </c>
      <c r="B28" s="194" t="s">
        <v>361</v>
      </c>
      <c r="C28" s="194" t="str">
        <f>'Worksheet I-Wages Input'!$F$3&amp;", Col "&amp;'Worksheet I-Wages Input'!$F$10&amp;" Line "&amp;'Worksheet I-Wages Input'!A14</f>
        <v>Worksheet I, Col F Line 3</v>
      </c>
      <c r="D28" s="194"/>
      <c r="E28" s="194"/>
      <c r="F28" s="206">
        <f>'Worksheet I-Wages Input'!F14</f>
        <v>41520096</v>
      </c>
      <c r="G28" s="194"/>
      <c r="H28" s="248"/>
    </row>
    <row r="29" spans="1:8" ht="15">
      <c r="A29" s="196">
        <f t="shared" ref="A29:A33" si="1">A28+1</f>
        <v>16</v>
      </c>
      <c r="B29" s="194" t="s">
        <v>362</v>
      </c>
      <c r="C29" s="194" t="str">
        <f>'Worksheet I-Wages Input'!$F$3&amp;", Col "&amp;'Worksheet I-Wages Input'!$F$10&amp;" Line "&amp;'Worksheet I-Wages Input'!A26</f>
        <v>Worksheet I, Col F Line 14</v>
      </c>
      <c r="D29" s="194"/>
      <c r="E29" s="194"/>
      <c r="F29" s="206">
        <f>'Worksheet I-Wages Input'!F26</f>
        <v>6151889</v>
      </c>
      <c r="G29" s="194"/>
      <c r="H29" s="248"/>
    </row>
    <row r="30" spans="1:8" ht="15">
      <c r="A30" s="196">
        <f t="shared" si="1"/>
        <v>17</v>
      </c>
      <c r="B30" s="194" t="s">
        <v>363</v>
      </c>
      <c r="C30" s="194" t="str">
        <f>'Worksheet I-Wages Input'!$F$3&amp;", Col "&amp;'Worksheet I-Wages Input'!$F$10&amp;" Line "&amp;'Worksheet I-Wages Input'!A15</f>
        <v>Worksheet I, Col F Line 4</v>
      </c>
      <c r="D30" s="194"/>
      <c r="E30" s="194"/>
      <c r="F30" s="206">
        <f>'Worksheet I-Wages Input'!F15</f>
        <v>549013</v>
      </c>
      <c r="G30" s="194"/>
      <c r="H30" s="194"/>
    </row>
    <row r="31" spans="1:8" ht="15">
      <c r="A31" s="196">
        <f t="shared" si="1"/>
        <v>18</v>
      </c>
      <c r="B31" s="194" t="s">
        <v>364</v>
      </c>
      <c r="C31" s="194" t="str">
        <f>'Worksheet I-Wages Input'!$F$3&amp;", Col "&amp;'Worksheet I-Wages Input'!$F$10&amp;" Line "&amp;'Worksheet I-Wages Input'!A16</f>
        <v>Worksheet I, Col F Line 5</v>
      </c>
      <c r="D31" s="194"/>
      <c r="E31" s="194"/>
      <c r="F31" s="206">
        <f>'Worksheet I-Wages Input'!F16</f>
        <v>409036.58999999997</v>
      </c>
      <c r="G31" s="194"/>
      <c r="H31" s="194"/>
    </row>
    <row r="32" spans="1:8" ht="15">
      <c r="A32" s="196">
        <f t="shared" si="1"/>
        <v>19</v>
      </c>
      <c r="B32" s="194" t="s">
        <v>365</v>
      </c>
      <c r="C32" s="194" t="str">
        <f>'Worksheet I-Wages Input'!$F$3&amp;", Col "&amp;'Worksheet I-Wages Input'!$F$10&amp;" Line "&amp;'Worksheet I-Wages Input'!A17</f>
        <v>Worksheet I, Col F Line 6</v>
      </c>
      <c r="D32" s="194"/>
      <c r="E32" s="194"/>
      <c r="F32" s="206">
        <f>'Worksheet I-Wages Input'!F17</f>
        <v>129594</v>
      </c>
      <c r="G32" s="194"/>
      <c r="H32" s="194"/>
    </row>
    <row r="33" spans="1:8" ht="15">
      <c r="A33" s="196">
        <f t="shared" si="1"/>
        <v>20</v>
      </c>
      <c r="B33" s="194" t="s">
        <v>366</v>
      </c>
      <c r="C33" s="194" t="str">
        <f>'Worksheet I-Wages Input'!$F$3&amp;", Col "&amp;'Worksheet I-Wages Input'!$F$10&amp;" Line "&amp;'Worksheet I-Wages Input'!A18</f>
        <v>Worksheet I, Col F Line 7</v>
      </c>
      <c r="D33" s="194"/>
      <c r="E33" s="194"/>
      <c r="F33" s="206">
        <f>'Worksheet I-Wages Input'!F18</f>
        <v>0</v>
      </c>
      <c r="G33" s="194"/>
      <c r="H33" s="194"/>
    </row>
    <row r="34" spans="1:8" ht="15">
      <c r="A34" s="196"/>
      <c r="B34" s="194"/>
      <c r="C34" s="194"/>
      <c r="D34" s="194"/>
      <c r="E34" s="194"/>
      <c r="F34" s="206"/>
      <c r="G34" s="194"/>
      <c r="H34" s="194"/>
    </row>
    <row r="35" spans="1:8" ht="15.75">
      <c r="A35" s="196">
        <f>A33+1</f>
        <v>21</v>
      </c>
      <c r="B35" s="204" t="s">
        <v>272</v>
      </c>
      <c r="C35" s="194"/>
      <c r="D35" s="194"/>
      <c r="E35" s="194"/>
      <c r="F35" s="206"/>
      <c r="G35" s="194"/>
      <c r="H35" s="194"/>
    </row>
    <row r="36" spans="1:8" ht="15">
      <c r="A36" s="196">
        <f>A35+1</f>
        <v>22</v>
      </c>
      <c r="B36" s="194" t="s">
        <v>367</v>
      </c>
      <c r="C36" s="194" t="str">
        <f>'Worksheet J Depr Input'!$K$3&amp;", Col "&amp;'Worksheet J Depr Input'!$E$10&amp;" Line "&amp;'Worksheet J Depr Input'!$A$49</f>
        <v>Worksheet J, Col E Line 38</v>
      </c>
      <c r="D36" s="194"/>
      <c r="E36" s="194"/>
      <c r="F36" s="206">
        <f>'Worksheet J Depr Input'!E49</f>
        <v>37618808.109999999</v>
      </c>
      <c r="G36" s="194"/>
      <c r="H36" s="194"/>
    </row>
    <row r="37" spans="1:8" ht="15">
      <c r="A37" s="196">
        <f>A36+1</f>
        <v>23</v>
      </c>
      <c r="B37" s="194" t="s">
        <v>369</v>
      </c>
      <c r="C37" s="194" t="str">
        <f>'Worksheet J Depr Input'!$K$3&amp;", Col "&amp;'Worksheet J Depr Input'!$F$10&amp;" Line "&amp;'Worksheet J Depr Input'!$A$49</f>
        <v>Worksheet J, Col F Line 38</v>
      </c>
      <c r="D37" s="194"/>
      <c r="E37" s="194"/>
      <c r="F37" s="206">
        <f>'Worksheet J Depr Input'!F49</f>
        <v>19382257.600000001</v>
      </c>
      <c r="G37" s="194"/>
      <c r="H37" s="194"/>
    </row>
    <row r="38" spans="1:8" ht="15">
      <c r="A38" s="196">
        <f>A37+1</f>
        <v>24</v>
      </c>
      <c r="B38" s="194" t="s">
        <v>368</v>
      </c>
      <c r="C38" s="194" t="str">
        <f>'Worksheet J Depr Input'!$K$3&amp;", Col "&amp;'Worksheet J Depr Input'!$G$10&amp;" Line "&amp;'Worksheet J Depr Input'!$A$49</f>
        <v>Worksheet J, Col G Line 38</v>
      </c>
      <c r="D38" s="194"/>
      <c r="E38" s="194"/>
      <c r="F38" s="206">
        <f>'Worksheet J Depr Input'!G49</f>
        <v>14087180.09</v>
      </c>
      <c r="G38" s="194"/>
      <c r="H38" s="194"/>
    </row>
    <row r="39" spans="1:8" ht="15">
      <c r="A39" s="196">
        <f>A38+1</f>
        <v>25</v>
      </c>
      <c r="B39" s="194" t="s">
        <v>370</v>
      </c>
      <c r="C39" s="194" t="str">
        <f>'Worksheet J Depr Input'!$K$3&amp;", Col "&amp;'Worksheet J Depr Input'!$H$10&amp;" Line "&amp;'Worksheet J Depr Input'!$A$49</f>
        <v>Worksheet J, Col H Line 38</v>
      </c>
      <c r="D39" s="194"/>
      <c r="E39" s="194"/>
      <c r="F39" s="206">
        <f>'Worksheet J Depr Input'!H49</f>
        <v>2724764.54</v>
      </c>
      <c r="G39" s="194"/>
      <c r="H39" s="194"/>
    </row>
    <row r="40" spans="1:8" ht="15">
      <c r="A40" s="196">
        <f>A39+1</f>
        <v>26</v>
      </c>
      <c r="B40" s="194" t="s">
        <v>371</v>
      </c>
      <c r="C40" s="194" t="str">
        <f>'Worksheet J Depr Input'!$K$3&amp;", Col "&amp;'Worksheet J Depr Input'!$I$10&amp;" Line "&amp;'Worksheet J Depr Input'!$A$49</f>
        <v>Worksheet J, Col I Line 38</v>
      </c>
      <c r="D40" s="194"/>
      <c r="E40" s="194"/>
      <c r="F40" s="206">
        <f>'Worksheet J Depr Input'!I49</f>
        <v>21356977.969999995</v>
      </c>
      <c r="G40" s="194"/>
      <c r="H40" s="194"/>
    </row>
    <row r="41" spans="1:8" ht="15">
      <c r="A41" s="196">
        <f t="shared" ref="A41:A42" si="2">A40+1</f>
        <v>27</v>
      </c>
      <c r="B41" s="194" t="s">
        <v>372</v>
      </c>
      <c r="C41" s="194" t="str">
        <f>'Worksheet J Depr Input'!$K$3&amp;", Col "&amp;'Worksheet J Depr Input'!$J$10&amp;" Line "&amp;'Worksheet J Depr Input'!$A$49</f>
        <v>Worksheet J, Col J Line 38</v>
      </c>
      <c r="D41" s="194"/>
      <c r="E41" s="194"/>
      <c r="F41" s="206">
        <f>'Worksheet J Depr Input'!J49</f>
        <v>0</v>
      </c>
      <c r="G41" s="194"/>
      <c r="H41" s="194"/>
    </row>
    <row r="42" spans="1:8" ht="15">
      <c r="A42" s="196">
        <f t="shared" si="2"/>
        <v>28</v>
      </c>
      <c r="B42" s="194" t="s">
        <v>373</v>
      </c>
      <c r="C42" s="194" t="str">
        <f>'Worksheet J Depr Input'!$K$3&amp;", Col "&amp;'Worksheet J Depr Input'!$K$10&amp;" Line "&amp;'Worksheet J Depr Input'!$A$49</f>
        <v>Worksheet J, Col K Line 38</v>
      </c>
      <c r="D42" s="194"/>
      <c r="E42" s="194"/>
      <c r="F42" s="206">
        <f>'Worksheet J Depr Input'!K49</f>
        <v>22239224.240000002</v>
      </c>
      <c r="G42" s="194"/>
      <c r="H42" s="194"/>
    </row>
    <row r="43" spans="1:8" ht="15">
      <c r="A43" s="196"/>
      <c r="B43" s="194"/>
      <c r="C43" s="194"/>
      <c r="D43" s="194"/>
      <c r="E43" s="194"/>
      <c r="F43" s="206"/>
      <c r="G43" s="194"/>
      <c r="H43" s="194"/>
    </row>
    <row r="44" spans="1:8" ht="15.75">
      <c r="A44" s="196">
        <f>A42+1</f>
        <v>29</v>
      </c>
      <c r="B44" s="204" t="s">
        <v>359</v>
      </c>
      <c r="C44" s="194"/>
      <c r="D44" s="194"/>
      <c r="E44" s="194"/>
      <c r="F44" s="207"/>
      <c r="G44" s="194"/>
      <c r="H44" s="194"/>
    </row>
    <row r="45" spans="1:8" ht="15">
      <c r="A45" s="196">
        <f>A44+1</f>
        <v>30</v>
      </c>
      <c r="B45" s="194" t="s">
        <v>374</v>
      </c>
      <c r="C45" s="194" t="str">
        <f>'Worksheet K OthRev Input'!$E$3&amp;", Col "&amp;'Worksheet K OthRev Input'!$D$10&amp;" Line "&amp;'Worksheet K OthRev Input'!A45</f>
        <v>Worksheet K, Col D Line 32</v>
      </c>
      <c r="D45" s="194"/>
      <c r="E45" s="194"/>
      <c r="F45" s="208">
        <f>'Worksheet K OthRev Input'!D45</f>
        <v>3378070.9900000007</v>
      </c>
      <c r="G45" s="194"/>
      <c r="H45" s="194"/>
    </row>
    <row r="46" spans="1:8" ht="15">
      <c r="A46" s="196">
        <f>A45+1</f>
        <v>31</v>
      </c>
      <c r="B46" s="194" t="s">
        <v>375</v>
      </c>
      <c r="C46" s="194" t="str">
        <f>'Worksheet K OthRev Input'!$E$3&amp;", Col "&amp;'Worksheet K OthRev Input'!$E$10&amp;" Line "&amp;'Worksheet K OthRev Input'!A45</f>
        <v>Worksheet K, Col E Line 32</v>
      </c>
      <c r="D46" s="194"/>
      <c r="E46" s="194"/>
      <c r="F46" s="208">
        <f>'Worksheet K OthRev Input'!E45</f>
        <v>22582</v>
      </c>
      <c r="G46" s="194"/>
      <c r="H46" s="194"/>
    </row>
    <row r="47" spans="1:8" ht="15">
      <c r="A47" s="196">
        <f>A46+1</f>
        <v>32</v>
      </c>
      <c r="B47" s="194" t="s">
        <v>376</v>
      </c>
      <c r="C47" s="194" t="str">
        <f>'Worksheet K OthRev Input'!$E$3&amp;", Col "&amp;'Worksheet K OthRev Input'!$D$10&amp;" Line "&amp;'Worksheet K OthRev Input'!A47</f>
        <v>Worksheet K, Col D Line 34</v>
      </c>
      <c r="D47" s="194"/>
      <c r="E47" s="194"/>
      <c r="F47" s="208">
        <f>'Worksheet K OthRev Input'!D46</f>
        <v>5000</v>
      </c>
      <c r="G47" s="194"/>
      <c r="H47" s="194"/>
    </row>
    <row r="48" spans="1:8" ht="15">
      <c r="A48" s="196">
        <f t="shared" ref="A48:A49" si="3">A47+1</f>
        <v>33</v>
      </c>
      <c r="B48" s="194" t="s">
        <v>377</v>
      </c>
      <c r="C48" s="194" t="str">
        <f>'Worksheet K OthRev Input'!$E$3&amp;", Col "&amp;'Worksheet K OthRev Input'!$D$10&amp;" Line "&amp;'Worksheet K OthRev Input'!A48</f>
        <v>Worksheet K, Col D Line 35</v>
      </c>
      <c r="D48" s="194"/>
      <c r="E48" s="194"/>
      <c r="F48" s="208">
        <f>'Worksheet K OthRev Input'!D47</f>
        <v>0</v>
      </c>
      <c r="G48" s="194"/>
      <c r="H48" s="194"/>
    </row>
    <row r="49" spans="1:8" ht="15">
      <c r="A49" s="196">
        <f t="shared" si="3"/>
        <v>34</v>
      </c>
      <c r="B49" s="194" t="s">
        <v>378</v>
      </c>
      <c r="C49" s="194" t="str">
        <f>'Worksheet K OthRev Input'!$E$3&amp;", Col "&amp;'Worksheet K OthRev Input'!$D$10&amp;" Line "&amp;'Worksheet K OthRev Input'!A49</f>
        <v>Worksheet K, Col D Line 36</v>
      </c>
      <c r="D49" s="194"/>
      <c r="E49" s="194"/>
      <c r="F49" s="208">
        <f>'Worksheet K OthRev Input'!D48</f>
        <v>30657689.54999999</v>
      </c>
      <c r="G49" s="194"/>
      <c r="H49" s="194"/>
    </row>
    <row r="50" spans="1:8" ht="15">
      <c r="A50" s="194"/>
      <c r="B50" s="194"/>
      <c r="C50" s="194"/>
      <c r="D50" s="194"/>
      <c r="E50" s="194"/>
      <c r="F50" s="207"/>
      <c r="G50" s="194"/>
      <c r="H50" s="194"/>
    </row>
    <row r="51" spans="1:8" ht="15">
      <c r="A51" s="194"/>
      <c r="B51" s="194"/>
      <c r="C51" s="194"/>
      <c r="D51" s="194"/>
      <c r="E51" s="194"/>
      <c r="F51" s="207"/>
      <c r="G51" s="194"/>
      <c r="H51" s="194"/>
    </row>
    <row r="52" spans="1:8" ht="15.75">
      <c r="A52" s="196">
        <f>A49</f>
        <v>34</v>
      </c>
      <c r="B52" s="204" t="s">
        <v>400</v>
      </c>
      <c r="C52" s="194"/>
      <c r="D52" s="194"/>
      <c r="E52" s="194"/>
      <c r="F52" s="209" t="s">
        <v>1</v>
      </c>
      <c r="G52" s="194"/>
      <c r="H52" s="194"/>
    </row>
    <row r="53" spans="1:8" ht="15">
      <c r="A53" s="196">
        <f>A52+1</f>
        <v>35</v>
      </c>
      <c r="B53" s="210" t="s">
        <v>382</v>
      </c>
      <c r="C53" s="194" t="str">
        <f>'Worksheet M RTO ISO'!$Y$3&amp;", Col "&amp;'Worksheet M RTO ISO'!N$10&amp;" Line "&amp;'Worksheet M RTO ISO'!$A$26</f>
        <v>Worksheet M, Col N Line 14</v>
      </c>
      <c r="D53" s="194"/>
      <c r="E53" s="194"/>
      <c r="F53" s="211">
        <f>'Worksheet M RTO ISO'!N26</f>
        <v>0</v>
      </c>
      <c r="G53" s="194"/>
      <c r="H53" s="194"/>
    </row>
    <row r="54" spans="1:8" ht="15">
      <c r="A54" s="196">
        <f t="shared" ref="A54:A59" si="4">A53+1</f>
        <v>36</v>
      </c>
      <c r="B54" s="210" t="s">
        <v>383</v>
      </c>
      <c r="C54" s="194" t="str">
        <f>'Worksheet M RTO ISO'!$Y$3&amp;", Col "&amp;'Worksheet M RTO ISO'!O$10&amp;" Line "&amp;'Worksheet M RTO ISO'!$A$26</f>
        <v>Worksheet M, Col O Line 14</v>
      </c>
      <c r="D54" s="194"/>
      <c r="E54" s="194"/>
      <c r="F54" s="211">
        <f>'Worksheet M RTO ISO'!O26</f>
        <v>0</v>
      </c>
      <c r="G54" s="194"/>
      <c r="H54" s="194"/>
    </row>
    <row r="55" spans="1:8" ht="15">
      <c r="A55" s="196">
        <f t="shared" si="4"/>
        <v>37</v>
      </c>
      <c r="B55" s="210" t="s">
        <v>384</v>
      </c>
      <c r="C55" s="194" t="str">
        <f>'Worksheet M RTO ISO'!$Y$3&amp;", Col "&amp;'Worksheet M RTO ISO'!P$10&amp;" Line "&amp;'Worksheet M RTO ISO'!$A$26</f>
        <v>Worksheet M, Col P Line 14</v>
      </c>
      <c r="D55" s="194"/>
      <c r="E55" s="194"/>
      <c r="F55" s="211">
        <f>'Worksheet M RTO ISO'!P26</f>
        <v>0</v>
      </c>
      <c r="G55" s="194"/>
      <c r="H55" s="194"/>
    </row>
    <row r="56" spans="1:8" ht="15">
      <c r="A56" s="196">
        <f t="shared" si="4"/>
        <v>38</v>
      </c>
      <c r="B56" s="210" t="s">
        <v>385</v>
      </c>
      <c r="C56" s="194" t="str">
        <f>'Worksheet M RTO ISO'!$Y$3&amp;", Col "&amp;'Worksheet M RTO ISO'!Q$10&amp;" Line "&amp;'Worksheet M RTO ISO'!$A$26</f>
        <v>Worksheet M, Col Q Line 14</v>
      </c>
      <c r="D56" s="194"/>
      <c r="E56" s="194"/>
      <c r="F56" s="211">
        <f>'Worksheet M RTO ISO'!Q26</f>
        <v>0</v>
      </c>
      <c r="G56" s="194"/>
      <c r="H56" s="194"/>
    </row>
    <row r="57" spans="1:8" ht="15">
      <c r="A57" s="196">
        <f t="shared" si="4"/>
        <v>39</v>
      </c>
      <c r="B57" s="210" t="s">
        <v>407</v>
      </c>
      <c r="C57" s="194" t="str">
        <f>'Worksheet M RTO ISO'!$Y$3&amp;", Col "&amp;'Worksheet M RTO ISO'!R$10&amp;" Line "&amp;'Worksheet M RTO ISO'!$A$26</f>
        <v>Worksheet M, Col R Line 14</v>
      </c>
      <c r="D57" s="194"/>
      <c r="E57" s="194"/>
      <c r="F57" s="211">
        <f>'Worksheet M RTO ISO'!R26</f>
        <v>0</v>
      </c>
      <c r="G57" s="194"/>
      <c r="H57" s="194"/>
    </row>
    <row r="58" spans="1:8" ht="15">
      <c r="A58" s="196">
        <f t="shared" si="4"/>
        <v>40</v>
      </c>
      <c r="B58" s="210" t="s">
        <v>408</v>
      </c>
      <c r="C58" s="194" t="str">
        <f>'Worksheet M RTO ISO'!$Y$3&amp;", Col "&amp;'Worksheet M RTO ISO'!S$10&amp;" Line "&amp;'Worksheet M RTO ISO'!$A$26</f>
        <v>Worksheet M, Col S Line 14</v>
      </c>
      <c r="D58" s="194"/>
      <c r="E58" s="194"/>
      <c r="F58" s="211">
        <f>'Worksheet M RTO ISO'!S26</f>
        <v>0</v>
      </c>
      <c r="G58" s="194"/>
      <c r="H58" s="194"/>
    </row>
    <row r="59" spans="1:8" ht="15">
      <c r="A59" s="196">
        <f t="shared" si="4"/>
        <v>41</v>
      </c>
      <c r="B59" s="210" t="s">
        <v>386</v>
      </c>
      <c r="C59" s="194" t="str">
        <f>'Worksheet M RTO ISO'!$Y$3&amp;", Col "&amp;'Worksheet M RTO ISO'!T$10&amp;" Line "&amp;'Worksheet M RTO ISO'!$A$26</f>
        <v>Worksheet M, Col T Line 14</v>
      </c>
      <c r="D59" s="194"/>
      <c r="E59" s="194"/>
      <c r="F59" s="211">
        <f>'Worksheet M RTO ISO'!T26</f>
        <v>0</v>
      </c>
      <c r="G59" s="194"/>
      <c r="H59" s="194"/>
    </row>
    <row r="60" spans="1:8" ht="15">
      <c r="A60" s="196">
        <f>A59+1</f>
        <v>42</v>
      </c>
      <c r="B60" s="210" t="s">
        <v>387</v>
      </c>
      <c r="C60" s="194" t="str">
        <f>'Worksheet M RTO ISO'!$Y$3&amp;", Col "&amp;'Worksheet M RTO ISO'!U$10&amp;" Line "&amp;'Worksheet M RTO ISO'!$A$26</f>
        <v>Worksheet M, Col U Line 14</v>
      </c>
      <c r="D60" s="194"/>
      <c r="E60" s="194"/>
      <c r="F60" s="211">
        <f>'Worksheet M RTO ISO'!U26</f>
        <v>0</v>
      </c>
      <c r="G60" s="194"/>
      <c r="H60" s="194"/>
    </row>
    <row r="61" spans="1:8" ht="15">
      <c r="A61" s="196">
        <f t="shared" ref="A61:A64" si="5">A60+1</f>
        <v>43</v>
      </c>
      <c r="B61" s="210" t="s">
        <v>388</v>
      </c>
      <c r="C61" s="194" t="str">
        <f>'Worksheet M RTO ISO'!$Y$3&amp;", Col "&amp;'Worksheet M RTO ISO'!V$10&amp;" Line "&amp;'Worksheet M RTO ISO'!$A$26</f>
        <v>Worksheet M, Col V Line 14</v>
      </c>
      <c r="D61" s="194"/>
      <c r="E61" s="194"/>
      <c r="F61" s="211">
        <f>'Worksheet M RTO ISO'!V26</f>
        <v>0</v>
      </c>
      <c r="G61" s="194"/>
      <c r="H61" s="194"/>
    </row>
    <row r="62" spans="1:8" ht="15">
      <c r="A62" s="196">
        <f t="shared" si="5"/>
        <v>44</v>
      </c>
      <c r="B62" s="210" t="s">
        <v>389</v>
      </c>
      <c r="C62" s="194" t="str">
        <f>'Worksheet M RTO ISO'!$Y$3&amp;", Col "&amp;'Worksheet M RTO ISO'!W$10&amp;" Line "&amp;'Worksheet M RTO ISO'!$A$26</f>
        <v>Worksheet M, Col W Line 14</v>
      </c>
      <c r="D62" s="194"/>
      <c r="E62" s="194"/>
      <c r="F62" s="211">
        <f>'Worksheet M RTO ISO'!W26</f>
        <v>0</v>
      </c>
      <c r="G62" s="194"/>
      <c r="H62" s="194"/>
    </row>
    <row r="63" spans="1:8" ht="15">
      <c r="A63" s="196">
        <f t="shared" si="5"/>
        <v>45</v>
      </c>
      <c r="B63" s="210" t="s">
        <v>409</v>
      </c>
      <c r="C63" s="194" t="str">
        <f>'Worksheet M RTO ISO'!$Y$3&amp;", Col "&amp;'Worksheet M RTO ISO'!X$10&amp;" Line "&amp;'Worksheet M RTO ISO'!$A$26</f>
        <v>Worksheet M, Col X Line 14</v>
      </c>
      <c r="D63" s="194"/>
      <c r="E63" s="194"/>
      <c r="F63" s="211">
        <f>'Worksheet M RTO ISO'!X26</f>
        <v>0</v>
      </c>
      <c r="G63" s="194"/>
      <c r="H63" s="194"/>
    </row>
    <row r="64" spans="1:8" ht="15">
      <c r="A64" s="196">
        <f t="shared" si="5"/>
        <v>46</v>
      </c>
      <c r="B64" s="210" t="s">
        <v>410</v>
      </c>
      <c r="C64" s="194" t="str">
        <f>'Worksheet M RTO ISO'!$Y$3&amp;", Col "&amp;'Worksheet M RTO ISO'!Y$10&amp;" Line "&amp;'Worksheet M RTO ISO'!$A$26</f>
        <v>Worksheet M, Col Y Line 14</v>
      </c>
      <c r="D64" s="194"/>
      <c r="E64" s="194"/>
      <c r="F64" s="211">
        <f>'Worksheet M RTO ISO'!Y26</f>
        <v>0</v>
      </c>
      <c r="G64" s="194"/>
      <c r="H64" s="194"/>
    </row>
    <row r="65" spans="1:8" ht="15">
      <c r="A65" s="194"/>
      <c r="B65" s="194"/>
      <c r="C65" s="194"/>
      <c r="D65" s="194"/>
      <c r="E65" s="194"/>
      <c r="F65" s="207"/>
      <c r="G65" s="194"/>
      <c r="H65" s="194"/>
    </row>
    <row r="66" spans="1:8" ht="15.75">
      <c r="A66" s="196">
        <f>A64+1</f>
        <v>47</v>
      </c>
      <c r="B66" s="212" t="s">
        <v>401</v>
      </c>
      <c r="C66" s="194"/>
      <c r="D66" s="194"/>
      <c r="E66" s="194"/>
      <c r="F66" s="207"/>
      <c r="G66" s="194"/>
      <c r="H66" s="194"/>
    </row>
    <row r="67" spans="1:8" ht="15">
      <c r="A67" s="196">
        <f>A66+1</f>
        <v>48</v>
      </c>
      <c r="B67" s="210" t="s">
        <v>210</v>
      </c>
      <c r="C67" s="194" t="str">
        <f>'Worksheet N Tran by Others'!$E$3&amp;" Col "&amp;'Worksheet N Tran by Others'!D$10&amp;" Line "&amp;'Worksheet N Tran by Others'!$A$26</f>
        <v>Worksheet N Col D Line 13</v>
      </c>
      <c r="D67" s="194"/>
      <c r="E67" s="194"/>
      <c r="F67" s="208">
        <f>'Worksheet N Tran by Others'!D26</f>
        <v>51412000.239999995</v>
      </c>
      <c r="G67" s="194"/>
      <c r="H67" s="194"/>
    </row>
    <row r="68" spans="1:8" ht="15">
      <c r="A68" s="196">
        <f t="shared" ref="A68" si="6">A67+1</f>
        <v>49</v>
      </c>
      <c r="B68" s="210" t="s">
        <v>209</v>
      </c>
      <c r="C68" s="194" t="str">
        <f>'Worksheet N Tran by Others'!$E$3&amp;" Col "&amp;'Worksheet N Tran by Others'!E$10&amp;" Line "&amp;'Worksheet N Tran by Others'!$A$26</f>
        <v>Worksheet N Col E Line 13</v>
      </c>
      <c r="D68" s="194"/>
      <c r="E68" s="194"/>
      <c r="F68" s="208">
        <f>'Worksheet N Tran by Others'!E26</f>
        <v>1370027</v>
      </c>
      <c r="G68" s="194"/>
      <c r="H68" s="194"/>
    </row>
    <row r="69" spans="1:8" ht="15">
      <c r="A69" s="194"/>
      <c r="B69" s="194"/>
      <c r="C69" s="194"/>
      <c r="D69" s="194"/>
      <c r="E69" s="194"/>
      <c r="F69" s="207"/>
      <c r="G69" s="194"/>
      <c r="H69" s="194"/>
    </row>
    <row r="70" spans="1:8" ht="15.75">
      <c r="A70" s="196">
        <f>A68+1</f>
        <v>50</v>
      </c>
      <c r="B70" s="213" t="str">
        <f>'Worksheet O Lease'!B13</f>
        <v>Springerville Lease Financial Data</v>
      </c>
      <c r="C70" s="194"/>
      <c r="D70" s="194"/>
      <c r="E70" s="194"/>
      <c r="F70" s="207"/>
      <c r="G70" s="194"/>
      <c r="H70" s="194"/>
    </row>
    <row r="71" spans="1:8" ht="15">
      <c r="A71" s="196">
        <f>A70+1</f>
        <v>51</v>
      </c>
      <c r="B71" s="185" t="s">
        <v>412</v>
      </c>
      <c r="C71" s="194" t="str">
        <f>'Worksheet O Lease'!$D$3&amp;", Col "&amp;'Worksheet O Lease'!$D$10&amp;" Line "&amp;'Worksheet O Lease'!A17</f>
        <v>Worksheet O, Col D Line 2</v>
      </c>
      <c r="D71" s="194"/>
      <c r="E71" s="194"/>
      <c r="F71" s="208">
        <f>'Worksheet O Lease'!$D$15</f>
        <v>35418547.32</v>
      </c>
      <c r="G71" s="194"/>
      <c r="H71" s="194"/>
    </row>
    <row r="72" spans="1:8" ht="15">
      <c r="A72" s="196">
        <f t="shared" ref="A72" si="7">A71+1</f>
        <v>52</v>
      </c>
      <c r="B72" s="185" t="s">
        <v>319</v>
      </c>
      <c r="C72" s="194" t="str">
        <f>'Worksheet O Lease'!$D$3&amp;", Col "&amp;'Worksheet O Lease'!$D$10&amp;" Line "&amp;'Worksheet O Lease'!A19</f>
        <v>Worksheet O, Col D Line 3</v>
      </c>
      <c r="D72" s="194"/>
      <c r="E72" s="194"/>
      <c r="F72" s="208">
        <f>'Worksheet O Lease'!D19</f>
        <v>580102978</v>
      </c>
      <c r="G72" s="194"/>
      <c r="H72" s="194"/>
    </row>
    <row r="73" spans="1:8" ht="15">
      <c r="A73" s="194"/>
      <c r="B73" s="185"/>
      <c r="C73" s="194"/>
      <c r="D73" s="194"/>
      <c r="E73" s="194"/>
      <c r="F73" s="208"/>
      <c r="G73" s="194"/>
      <c r="H73" s="194"/>
    </row>
    <row r="74" spans="1:8" ht="15.75">
      <c r="A74" s="196">
        <f>A72+1</f>
        <v>53</v>
      </c>
      <c r="B74" s="204" t="s">
        <v>405</v>
      </c>
      <c r="C74" s="194"/>
      <c r="D74" s="194"/>
      <c r="E74" s="194"/>
      <c r="F74" s="206"/>
      <c r="G74" s="194"/>
      <c r="H74" s="194"/>
    </row>
    <row r="75" spans="1:8" ht="15">
      <c r="A75" s="196">
        <f>A74+1</f>
        <v>54</v>
      </c>
      <c r="B75" s="194" t="s">
        <v>403</v>
      </c>
      <c r="C75" s="194" t="str">
        <f>'Worksheet P Compl Not Class'!$M$3&amp;", Col "&amp;'Worksheet P Compl Not Class'!$L$10&amp;" Line "&amp;'Worksheet P Compl Not Class'!A34</f>
        <v>Worksheet P, Col L Line 23</v>
      </c>
      <c r="D75" s="194"/>
      <c r="E75" s="194"/>
      <c r="F75" s="206">
        <f>'Worksheet P Compl Not Class'!L38</f>
        <v>2446743.0550000006</v>
      </c>
      <c r="G75" s="194"/>
      <c r="H75" s="194"/>
    </row>
    <row r="76" spans="1:8" ht="15">
      <c r="A76" s="196">
        <f t="shared" ref="A76" si="8">A75+1</f>
        <v>55</v>
      </c>
      <c r="B76" s="194" t="s">
        <v>404</v>
      </c>
      <c r="C76" s="194" t="str">
        <f>'Worksheet Q CWIP'!$L$3&amp;", Col "&amp;'Worksheet Q CWIP'!$K$10&amp;" Line "&amp;'Worksheet Q CWIP'!A23</f>
        <v>Worksheet Q, Col K Line 12</v>
      </c>
      <c r="D76" s="194"/>
      <c r="E76" s="194"/>
      <c r="F76" s="206">
        <f>'Worksheet Q CWIP'!K23</f>
        <v>371896.96</v>
      </c>
      <c r="G76" s="194"/>
      <c r="H76" s="194"/>
    </row>
    <row r="77" spans="1:8" ht="15">
      <c r="A77" s="194"/>
      <c r="B77" s="194"/>
      <c r="C77" s="194"/>
      <c r="D77" s="194"/>
      <c r="E77" s="194"/>
      <c r="F77" s="206"/>
      <c r="G77" s="194"/>
      <c r="H77" s="194"/>
    </row>
    <row r="78" spans="1:8" ht="15.75">
      <c r="A78" s="196">
        <f>A76+1</f>
        <v>56</v>
      </c>
      <c r="B78" s="204" t="s">
        <v>266</v>
      </c>
      <c r="C78" s="194"/>
      <c r="D78" s="215" t="s">
        <v>381</v>
      </c>
      <c r="E78" s="215" t="s">
        <v>380</v>
      </c>
      <c r="F78" s="214"/>
      <c r="G78" s="194"/>
      <c r="H78" s="194"/>
    </row>
    <row r="79" spans="1:8" ht="15">
      <c r="A79" s="196">
        <f>A78+1</f>
        <v>57</v>
      </c>
      <c r="B79" s="194" t="s">
        <v>390</v>
      </c>
      <c r="C79" s="194" t="str">
        <f>'Worksheet L Future Use'!$M$3&amp;", Cols "&amp;'Worksheet L Future Use'!$E$11&amp;" &amp; "&amp;'Worksheet L Future Use'!$H$11&amp;" Line "&amp;'Worksheet L Future Use'!$A$14</f>
        <v>Worksheet L, Cols E &amp; H Line 1</v>
      </c>
      <c r="D79" s="216">
        <f>'Worksheet L Future Use'!E14</f>
        <v>74469028.609999999</v>
      </c>
      <c r="E79" s="217">
        <f>'Worksheet L Future Use'!H14</f>
        <v>74469028.609999999</v>
      </c>
      <c r="F79" s="214"/>
      <c r="G79" s="194"/>
      <c r="H79" s="194" t="s">
        <v>406</v>
      </c>
    </row>
    <row r="80" spans="1:8" ht="15">
      <c r="A80" s="196">
        <f t="shared" ref="A80:A83" si="9">A79+1</f>
        <v>58</v>
      </c>
      <c r="B80" s="194" t="s">
        <v>391</v>
      </c>
      <c r="C80" s="194" t="str">
        <f>'Worksheet L Future Use'!$M$3&amp;", Cols "&amp;'Worksheet L Future Use'!$E$11&amp;" &amp; "&amp;'Worksheet L Future Use'!$H$11&amp;" Line "&amp;'Worksheet L Future Use'!$A$29</f>
        <v>Worksheet L, Cols E &amp; H Line 16</v>
      </c>
      <c r="D80" s="218">
        <f>'Worksheet L Future Use'!E29</f>
        <v>2855123.23</v>
      </c>
      <c r="E80" s="219">
        <f>'Worksheet L Future Use'!H29</f>
        <v>2855123.23</v>
      </c>
      <c r="F80" s="214"/>
      <c r="G80" s="194"/>
      <c r="H80" s="194"/>
    </row>
    <row r="81" spans="1:8" ht="15">
      <c r="A81" s="196">
        <f t="shared" si="9"/>
        <v>59</v>
      </c>
      <c r="B81" s="194" t="s">
        <v>392</v>
      </c>
      <c r="C81" s="194" t="str">
        <f>'Worksheet L Future Use'!$M$3&amp;", Cols "&amp;'Worksheet L Future Use'!$E$11&amp;" &amp; "&amp;'Worksheet L Future Use'!$H$11&amp;" Line "&amp;'Worksheet L Future Use'!$A$31</f>
        <v>Worksheet L, Cols E &amp; H Line 18</v>
      </c>
      <c r="D81" s="218">
        <f>'Worksheet L Future Use'!E31</f>
        <v>0</v>
      </c>
      <c r="E81" s="219">
        <f>'Worksheet L Future Use'!H31</f>
        <v>0</v>
      </c>
      <c r="F81" s="214"/>
      <c r="G81" s="194"/>
      <c r="H81" s="194"/>
    </row>
    <row r="82" spans="1:8" ht="15">
      <c r="A82" s="196">
        <f t="shared" si="9"/>
        <v>60</v>
      </c>
      <c r="B82" s="194" t="s">
        <v>393</v>
      </c>
      <c r="C82" s="194" t="str">
        <f>'Worksheet L Future Use'!$M$3&amp;", Cols "&amp;'Worksheet L Future Use'!$E$11&amp;" &amp; "&amp;'Worksheet L Future Use'!$H$11&amp;" Line "&amp;'Worksheet L Future Use'!$A$33</f>
        <v>Worksheet L, Cols E &amp; H Line 20</v>
      </c>
      <c r="D82" s="218">
        <f>'Worksheet L Future Use'!E33</f>
        <v>0</v>
      </c>
      <c r="E82" s="219">
        <f>'Worksheet L Future Use'!H33</f>
        <v>0</v>
      </c>
      <c r="F82" s="214"/>
      <c r="G82" s="194"/>
      <c r="H82" s="194"/>
    </row>
    <row r="83" spans="1:8" ht="15">
      <c r="A83" s="196">
        <f t="shared" si="9"/>
        <v>61</v>
      </c>
      <c r="B83" s="194" t="s">
        <v>394</v>
      </c>
      <c r="C83" s="194" t="str">
        <f>'Worksheet L Future Use'!$M$3&amp;", Cols "&amp;'Worksheet L Future Use'!$E$11&amp;" &amp; "&amp;'Worksheet L Future Use'!$H$11&amp;" Line "&amp;'Worksheet L Future Use'!$A$35</f>
        <v>Worksheet L, Cols E &amp; H Line 22</v>
      </c>
      <c r="D83" s="218">
        <f>'Worksheet L Future Use'!E35</f>
        <v>0</v>
      </c>
      <c r="E83" s="219">
        <f>'Worksheet L Future Use'!H35</f>
        <v>0</v>
      </c>
      <c r="F83" s="214"/>
      <c r="G83" s="194"/>
      <c r="H83" s="194"/>
    </row>
    <row r="84" spans="1:8" ht="15">
      <c r="A84" s="196">
        <f>A83+1</f>
        <v>62</v>
      </c>
      <c r="B84" s="194" t="s">
        <v>395</v>
      </c>
      <c r="C84" s="194" t="str">
        <f>'Worksheet L Future Use'!$M$3&amp;", Cols "&amp;'Worksheet L Future Use'!$G$11&amp;" &amp; "&amp;'Worksheet L Future Use'!$J$11&amp;" Line "&amp;'Worksheet L Future Use'!$A$14</f>
        <v>Worksheet L, Cols G &amp; J Line 1</v>
      </c>
      <c r="D84" s="218">
        <f>'Worksheet L Future Use'!G14</f>
        <v>0</v>
      </c>
      <c r="E84" s="219">
        <f>'Worksheet L Future Use'!J14</f>
        <v>0</v>
      </c>
      <c r="F84" s="214"/>
      <c r="G84" s="194"/>
      <c r="H84" s="194"/>
    </row>
    <row r="85" spans="1:8" ht="15">
      <c r="A85" s="196">
        <f>A84+1</f>
        <v>63</v>
      </c>
      <c r="B85" s="194" t="s">
        <v>396</v>
      </c>
      <c r="C85" s="194" t="str">
        <f>'Worksheet L Future Use'!$M$3&amp;", Cols "&amp;'Worksheet L Future Use'!$G$11&amp;" &amp; "&amp;'Worksheet L Future Use'!$J$11&amp;" Line "&amp;'Worksheet L Future Use'!$A$29</f>
        <v>Worksheet L, Cols G &amp; J Line 16</v>
      </c>
      <c r="D85" s="218">
        <f>'Worksheet L Future Use'!G29</f>
        <v>0</v>
      </c>
      <c r="E85" s="219">
        <f>'Worksheet L Future Use'!J29</f>
        <v>0</v>
      </c>
      <c r="F85" s="214"/>
      <c r="G85" s="194"/>
      <c r="H85" s="194"/>
    </row>
    <row r="86" spans="1:8" ht="15">
      <c r="A86" s="196">
        <f t="shared" ref="A86:A88" si="10">A85+1</f>
        <v>64</v>
      </c>
      <c r="B86" s="194" t="s">
        <v>397</v>
      </c>
      <c r="C86" s="194" t="str">
        <f>'Worksheet L Future Use'!$M$3&amp;", Cols "&amp;'Worksheet L Future Use'!$G$11&amp;" &amp; "&amp;'Worksheet L Future Use'!$J$11&amp;" Line "&amp;'Worksheet L Future Use'!$A$31</f>
        <v>Worksheet L, Cols G &amp; J Line 18</v>
      </c>
      <c r="D86" s="218">
        <f>'Worksheet L Future Use'!G31</f>
        <v>0</v>
      </c>
      <c r="E86" s="219">
        <f>'Worksheet L Future Use'!J31</f>
        <v>0</v>
      </c>
      <c r="F86" s="214"/>
      <c r="G86" s="194"/>
      <c r="H86" s="194"/>
    </row>
    <row r="87" spans="1:8" ht="15">
      <c r="A87" s="196">
        <f t="shared" si="10"/>
        <v>65</v>
      </c>
      <c r="B87" s="194" t="s">
        <v>398</v>
      </c>
      <c r="C87" s="194" t="str">
        <f>'Worksheet L Future Use'!$M$3&amp;", Cols "&amp;'Worksheet L Future Use'!$G$11&amp;" &amp; "&amp;'Worksheet L Future Use'!$J$11&amp;" Line "&amp;'Worksheet L Future Use'!$A$33</f>
        <v>Worksheet L, Cols G &amp; J Line 20</v>
      </c>
      <c r="D87" s="218">
        <f>'Worksheet L Future Use'!G33</f>
        <v>0</v>
      </c>
      <c r="E87" s="219">
        <f>'Worksheet L Future Use'!J33</f>
        <v>0</v>
      </c>
      <c r="F87" s="214"/>
      <c r="G87" s="194"/>
      <c r="H87" s="194"/>
    </row>
    <row r="88" spans="1:8" ht="15">
      <c r="A88" s="196">
        <f t="shared" si="10"/>
        <v>66</v>
      </c>
      <c r="B88" s="194" t="s">
        <v>399</v>
      </c>
      <c r="C88" s="194" t="str">
        <f>'Worksheet L Future Use'!$M$3&amp;", Cols "&amp;'Worksheet L Future Use'!$G$11&amp;" &amp; "&amp;'Worksheet L Future Use'!$J$11&amp;" Line "&amp;'Worksheet L Future Use'!$A$35</f>
        <v>Worksheet L, Cols G &amp; J Line 22</v>
      </c>
      <c r="D88" s="220">
        <f>'Worksheet L Future Use'!G35</f>
        <v>0</v>
      </c>
      <c r="E88" s="221">
        <f>'Worksheet L Future Use'!J35</f>
        <v>0</v>
      </c>
      <c r="F88" s="214"/>
      <c r="G88" s="194"/>
      <c r="H88" s="194"/>
    </row>
    <row r="89" spans="1:8">
      <c r="F89" s="183"/>
    </row>
    <row r="90" spans="1:8">
      <c r="F90" s="183"/>
    </row>
    <row r="91" spans="1:8">
      <c r="F91" s="183"/>
    </row>
    <row r="92" spans="1:8">
      <c r="F92" s="183"/>
    </row>
  </sheetData>
  <pageMargins left="0.7" right="0.7" top="0.75" bottom="0.75" header="0.3" footer="0.3"/>
  <pageSetup scale="86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/>
  </sheetViews>
  <sheetFormatPr defaultColWidth="9" defaultRowHeight="14.25"/>
  <cols>
    <col min="1" max="2" width="9" customWidth="1"/>
    <col min="3" max="3" width="20.125" bestFit="1" customWidth="1"/>
    <col min="4" max="4" width="9.875" customWidth="1"/>
    <col min="5" max="5" width="41" bestFit="1" customWidth="1"/>
    <col min="6" max="6" width="10" customWidth="1"/>
    <col min="7" max="7" width="12.75" customWidth="1"/>
    <col min="8" max="10" width="6.625" customWidth="1"/>
    <col min="11" max="11" width="9" customWidth="1"/>
    <col min="12" max="12" width="40.25" customWidth="1"/>
  </cols>
  <sheetData>
    <row r="1" spans="1:12">
      <c r="L1" s="39"/>
    </row>
    <row r="2" spans="1:12">
      <c r="L2" s="160"/>
    </row>
    <row r="3" spans="1:12">
      <c r="L3" s="160" t="s">
        <v>325</v>
      </c>
    </row>
    <row r="5" spans="1:12" ht="21">
      <c r="B5" s="101" t="s">
        <v>354</v>
      </c>
      <c r="C5" s="177"/>
      <c r="D5" s="177"/>
    </row>
    <row r="6" spans="1:12" ht="21">
      <c r="B6" s="101"/>
      <c r="C6" s="177"/>
      <c r="D6" s="177"/>
    </row>
    <row r="7" spans="1:12" ht="15.75">
      <c r="B7" s="102" t="s">
        <v>350</v>
      </c>
      <c r="C7" s="164"/>
      <c r="D7" s="164"/>
    </row>
    <row r="8" spans="1:12" ht="15.75">
      <c r="B8" s="102" t="str">
        <f>'Index and Summary'!B7</f>
        <v>Year Ending December 31, 2015</v>
      </c>
      <c r="C8" s="164"/>
      <c r="D8" s="164"/>
    </row>
    <row r="10" spans="1:12" ht="15">
      <c r="A10" s="56" t="s">
        <v>24</v>
      </c>
      <c r="B10" s="56" t="s">
        <v>23</v>
      </c>
      <c r="C10" s="56" t="s">
        <v>22</v>
      </c>
      <c r="D10" s="56" t="s">
        <v>21</v>
      </c>
      <c r="E10" s="56" t="s">
        <v>20</v>
      </c>
      <c r="F10" s="56" t="s">
        <v>19</v>
      </c>
      <c r="G10" s="56" t="s">
        <v>139</v>
      </c>
      <c r="H10" s="56" t="s">
        <v>138</v>
      </c>
      <c r="I10" s="56" t="s">
        <v>137</v>
      </c>
      <c r="J10" s="56" t="s">
        <v>136</v>
      </c>
      <c r="K10" s="56" t="s">
        <v>135</v>
      </c>
      <c r="L10" s="56" t="s">
        <v>217</v>
      </c>
    </row>
    <row r="11" spans="1:12" ht="30">
      <c r="A11" s="174" t="s">
        <v>18</v>
      </c>
      <c r="B11" s="174" t="s">
        <v>224</v>
      </c>
      <c r="C11" s="174" t="s">
        <v>349</v>
      </c>
      <c r="D11" s="174" t="s">
        <v>342</v>
      </c>
      <c r="E11" s="174" t="s">
        <v>341</v>
      </c>
      <c r="F11" s="176" t="s">
        <v>340</v>
      </c>
      <c r="G11" s="167" t="s">
        <v>337</v>
      </c>
      <c r="H11" s="95" t="s">
        <v>336</v>
      </c>
      <c r="I11" s="95" t="s">
        <v>335</v>
      </c>
      <c r="J11" s="95" t="s">
        <v>334</v>
      </c>
      <c r="K11" s="175" t="s">
        <v>333</v>
      </c>
      <c r="L11" s="174" t="s">
        <v>332</v>
      </c>
    </row>
    <row r="12" spans="1:12" ht="15">
      <c r="A12" s="160">
        <v>1</v>
      </c>
      <c r="B12" s="230">
        <v>1622</v>
      </c>
      <c r="C12" s="229" t="s">
        <v>220</v>
      </c>
      <c r="D12" s="227">
        <v>3548</v>
      </c>
      <c r="E12" s="227" t="s">
        <v>423</v>
      </c>
      <c r="F12" s="228">
        <v>9144.61</v>
      </c>
      <c r="H12" s="173" t="s">
        <v>326</v>
      </c>
      <c r="I12" s="173"/>
      <c r="J12" s="173"/>
      <c r="K12" s="232">
        <v>9144.61</v>
      </c>
    </row>
    <row r="13" spans="1:12" ht="15">
      <c r="A13" s="160">
        <f t="shared" ref="A13:A26" si="0">+A12+1</f>
        <v>2</v>
      </c>
      <c r="B13" s="230">
        <v>1623</v>
      </c>
      <c r="C13" s="229" t="s">
        <v>327</v>
      </c>
      <c r="D13" s="227">
        <v>3548</v>
      </c>
      <c r="E13" s="227" t="s">
        <v>423</v>
      </c>
      <c r="F13" s="228">
        <v>9736.7900000000009</v>
      </c>
      <c r="H13" s="173" t="s">
        <v>326</v>
      </c>
      <c r="I13" s="173"/>
      <c r="J13" s="173"/>
      <c r="K13" s="231">
        <v>4868.3950000000004</v>
      </c>
    </row>
    <row r="14" spans="1:12" ht="15">
      <c r="A14" s="160">
        <f t="shared" si="0"/>
        <v>3</v>
      </c>
      <c r="B14" s="230">
        <v>1630</v>
      </c>
      <c r="C14" s="227" t="s">
        <v>222</v>
      </c>
      <c r="D14" s="229">
        <v>3482</v>
      </c>
      <c r="E14" s="229" t="s">
        <v>329</v>
      </c>
      <c r="F14" s="228">
        <v>25691.5</v>
      </c>
      <c r="H14" s="173" t="s">
        <v>326</v>
      </c>
      <c r="I14" s="173"/>
      <c r="J14" s="173"/>
      <c r="K14" s="231">
        <v>25691.5</v>
      </c>
    </row>
    <row r="15" spans="1:12" ht="15">
      <c r="A15" s="160">
        <f t="shared" si="0"/>
        <v>4</v>
      </c>
      <c r="B15" s="230">
        <v>1630</v>
      </c>
      <c r="C15" s="227" t="s">
        <v>222</v>
      </c>
      <c r="D15" s="229">
        <v>3484</v>
      </c>
      <c r="E15" s="229" t="s">
        <v>348</v>
      </c>
      <c r="F15" s="228">
        <v>31605.230000000003</v>
      </c>
      <c r="H15" s="173" t="s">
        <v>326</v>
      </c>
      <c r="I15" s="173"/>
      <c r="J15" s="173"/>
      <c r="K15" s="231">
        <v>31605.230000000003</v>
      </c>
    </row>
    <row r="16" spans="1:12" ht="15">
      <c r="A16" s="160">
        <f t="shared" si="0"/>
        <v>5</v>
      </c>
      <c r="B16" s="230">
        <v>1630</v>
      </c>
      <c r="C16" s="227" t="s">
        <v>222</v>
      </c>
      <c r="D16" s="229">
        <v>5634</v>
      </c>
      <c r="E16" s="229" t="s">
        <v>429</v>
      </c>
      <c r="F16" s="228">
        <v>1797.83</v>
      </c>
      <c r="H16" s="173" t="s">
        <v>326</v>
      </c>
      <c r="I16" s="173"/>
      <c r="J16" s="173"/>
      <c r="K16" s="231">
        <v>1797.83</v>
      </c>
    </row>
    <row r="17" spans="1:12" ht="15">
      <c r="A17" s="160">
        <f t="shared" si="0"/>
        <v>6</v>
      </c>
      <c r="B17" s="230">
        <v>3719</v>
      </c>
      <c r="C17" s="227" t="s">
        <v>430</v>
      </c>
      <c r="D17" s="229">
        <v>5640</v>
      </c>
      <c r="E17" s="229" t="s">
        <v>431</v>
      </c>
      <c r="F17" s="228">
        <v>3024.23</v>
      </c>
      <c r="H17" s="173" t="s">
        <v>326</v>
      </c>
      <c r="I17" s="173"/>
      <c r="J17" s="173"/>
      <c r="K17" s="231">
        <v>3024.23</v>
      </c>
    </row>
    <row r="18" spans="1:12" ht="15">
      <c r="A18" s="160">
        <f t="shared" si="0"/>
        <v>7</v>
      </c>
      <c r="B18" s="230">
        <v>3726</v>
      </c>
      <c r="C18" s="227" t="s">
        <v>226</v>
      </c>
      <c r="D18" s="229">
        <v>3491</v>
      </c>
      <c r="E18" s="229" t="s">
        <v>347</v>
      </c>
      <c r="F18" s="228">
        <v>66955.28</v>
      </c>
      <c r="H18" s="173" t="s">
        <v>326</v>
      </c>
      <c r="I18" s="173"/>
      <c r="J18" s="173"/>
      <c r="K18" s="231">
        <v>66955.28</v>
      </c>
    </row>
    <row r="19" spans="1:12" ht="15">
      <c r="A19" s="160">
        <f t="shared" si="0"/>
        <v>8</v>
      </c>
      <c r="B19" s="230">
        <v>728</v>
      </c>
      <c r="C19" s="227" t="s">
        <v>432</v>
      </c>
      <c r="D19" s="227">
        <v>2587</v>
      </c>
      <c r="E19" s="227" t="s">
        <v>421</v>
      </c>
      <c r="F19" s="228">
        <v>4136.2100000000009</v>
      </c>
      <c r="H19" s="173"/>
      <c r="I19" s="173"/>
      <c r="J19" s="173" t="s">
        <v>326</v>
      </c>
      <c r="K19" s="231">
        <v>1344</v>
      </c>
      <c r="L19" s="237" t="s">
        <v>437</v>
      </c>
    </row>
    <row r="20" spans="1:12" ht="15">
      <c r="A20" s="160">
        <f t="shared" si="0"/>
        <v>9</v>
      </c>
      <c r="B20" s="230">
        <v>1623</v>
      </c>
      <c r="C20" s="243" t="s">
        <v>327</v>
      </c>
      <c r="D20" s="229">
        <v>5639</v>
      </c>
      <c r="E20" s="229" t="s">
        <v>433</v>
      </c>
      <c r="F20" s="228">
        <v>83072.260000000009</v>
      </c>
      <c r="H20" s="173"/>
      <c r="I20" s="173"/>
      <c r="J20" s="173" t="s">
        <v>326</v>
      </c>
      <c r="K20" s="231">
        <v>41536.130000000005</v>
      </c>
      <c r="L20" s="233" t="s">
        <v>435</v>
      </c>
    </row>
    <row r="21" spans="1:12" ht="15">
      <c r="A21" s="160">
        <f t="shared" si="0"/>
        <v>10</v>
      </c>
      <c r="B21" s="230">
        <v>1623</v>
      </c>
      <c r="C21" s="243" t="s">
        <v>327</v>
      </c>
      <c r="D21" s="227">
        <v>5641</v>
      </c>
      <c r="E21" s="227" t="s">
        <v>434</v>
      </c>
      <c r="F21" s="228">
        <v>371859.51</v>
      </c>
      <c r="H21" s="173"/>
      <c r="I21" s="173"/>
      <c r="J21" s="173" t="s">
        <v>326</v>
      </c>
      <c r="K21" s="231">
        <v>185929.755</v>
      </c>
      <c r="L21" s="233" t="s">
        <v>435</v>
      </c>
    </row>
    <row r="22" spans="1:12" ht="15">
      <c r="A22" s="160">
        <f t="shared" si="0"/>
        <v>11</v>
      </c>
      <c r="B22" s="226"/>
      <c r="C22" s="226"/>
      <c r="D22" s="226"/>
      <c r="E22" s="226"/>
      <c r="F22" s="226"/>
      <c r="H22" s="173"/>
      <c r="I22" s="173"/>
      <c r="J22" s="173"/>
      <c r="K22" s="162"/>
    </row>
    <row r="23" spans="1:12">
      <c r="A23" s="160">
        <f t="shared" si="0"/>
        <v>12</v>
      </c>
      <c r="C23" s="172" t="s">
        <v>346</v>
      </c>
      <c r="F23" s="162">
        <f>SUM(F12:F22)</f>
        <v>607023.44999999995</v>
      </c>
      <c r="H23" s="172"/>
      <c r="I23" s="172"/>
      <c r="J23" s="172"/>
      <c r="K23" s="161">
        <f>SUM(K12:K22)</f>
        <v>371896.96</v>
      </c>
    </row>
    <row r="24" spans="1:12">
      <c r="A24" s="160">
        <f t="shared" si="0"/>
        <v>13</v>
      </c>
    </row>
    <row r="25" spans="1:12">
      <c r="A25" s="160">
        <f t="shared" si="0"/>
        <v>14</v>
      </c>
      <c r="B25" s="48" t="s">
        <v>28</v>
      </c>
    </row>
    <row r="26" spans="1:12">
      <c r="A26" s="160">
        <f t="shared" si="0"/>
        <v>15</v>
      </c>
      <c r="B26" t="s">
        <v>345</v>
      </c>
    </row>
    <row r="28" spans="1:12">
      <c r="B28" s="159"/>
    </row>
  </sheetData>
  <printOptions horizontalCentered="1"/>
  <pageMargins left="0.7" right="0.7" top="0.75" bottom="0.75" header="0.3" footer="0.3"/>
  <pageSetup scale="6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/>
  </sheetViews>
  <sheetFormatPr defaultColWidth="8" defaultRowHeight="12.75"/>
  <cols>
    <col min="1" max="1" width="5.875" style="3" customWidth="1"/>
    <col min="2" max="2" width="44.375" style="5" bestFit="1" customWidth="1"/>
    <col min="3" max="3" width="12.5" style="4" bestFit="1" customWidth="1"/>
    <col min="4" max="4" width="16" style="4" customWidth="1"/>
    <col min="5" max="6" width="12.5" style="4" bestFit="1" customWidth="1"/>
    <col min="7" max="16384" width="8" style="3"/>
  </cols>
  <sheetData>
    <row r="1" spans="1:6" ht="14.25">
      <c r="F1" s="39"/>
    </row>
    <row r="2" spans="1:6" ht="14.25">
      <c r="A2" s="16"/>
      <c r="B2" s="8"/>
      <c r="C2" s="14"/>
      <c r="D2" s="14"/>
      <c r="E2" s="30"/>
      <c r="F2" s="38"/>
    </row>
    <row r="3" spans="1:6" ht="15" customHeight="1">
      <c r="A3" s="16"/>
      <c r="B3" s="8"/>
      <c r="C3" s="14"/>
      <c r="D3" s="14"/>
      <c r="E3" s="30"/>
      <c r="F3" s="39" t="s">
        <v>141</v>
      </c>
    </row>
    <row r="4" spans="1:6" ht="15" customHeight="1">
      <c r="A4" s="16"/>
      <c r="B4" s="8"/>
      <c r="C4" s="14"/>
      <c r="D4" s="14"/>
      <c r="E4" s="30"/>
      <c r="F4" s="30"/>
    </row>
    <row r="5" spans="1:6" ht="15" customHeight="1">
      <c r="A5" s="37"/>
      <c r="B5" s="222" t="s">
        <v>354</v>
      </c>
      <c r="C5" s="14"/>
      <c r="D5" s="14"/>
      <c r="E5" s="30"/>
      <c r="F5" s="30"/>
    </row>
    <row r="6" spans="1:6" ht="15" customHeight="1">
      <c r="A6" s="33"/>
      <c r="B6" s="35"/>
      <c r="C6" s="14"/>
      <c r="D6" s="14"/>
      <c r="E6" s="34"/>
      <c r="F6" s="30"/>
    </row>
    <row r="7" spans="1:6" ht="15" customHeight="1">
      <c r="A7" s="33"/>
      <c r="B7" s="32" t="str">
        <f>'Index and Summary'!C12</f>
        <v>Wages</v>
      </c>
      <c r="C7" s="14"/>
      <c r="D7" s="31"/>
      <c r="E7" s="30"/>
      <c r="F7" s="30"/>
    </row>
    <row r="8" spans="1:6" ht="15" customHeight="1">
      <c r="A8" s="16"/>
      <c r="B8" s="88" t="str">
        <f>'Index and Summary'!B7</f>
        <v>Year Ending December 31, 2015</v>
      </c>
      <c r="C8" s="14"/>
      <c r="D8" s="31"/>
      <c r="E8" s="30"/>
      <c r="F8" s="30"/>
    </row>
    <row r="9" spans="1:6" ht="15" customHeight="1">
      <c r="A9" s="16"/>
      <c r="B9" s="8"/>
      <c r="C9" s="14"/>
      <c r="D9" s="31"/>
      <c r="E9" s="30"/>
      <c r="F9" s="30"/>
    </row>
    <row r="10" spans="1:6" ht="15">
      <c r="A10" s="29" t="s">
        <v>24</v>
      </c>
      <c r="B10" s="28" t="s">
        <v>23</v>
      </c>
      <c r="C10" s="27" t="s">
        <v>22</v>
      </c>
      <c r="D10" s="27" t="s">
        <v>21</v>
      </c>
      <c r="E10" s="27" t="s">
        <v>20</v>
      </c>
      <c r="F10" s="27" t="s">
        <v>19</v>
      </c>
    </row>
    <row r="11" spans="1:6" ht="30">
      <c r="A11" s="26" t="s">
        <v>18</v>
      </c>
      <c r="B11" s="25" t="s">
        <v>17</v>
      </c>
      <c r="C11" s="25" t="s">
        <v>16</v>
      </c>
      <c r="D11" s="25" t="s">
        <v>15</v>
      </c>
      <c r="E11" s="25" t="s">
        <v>14</v>
      </c>
      <c r="F11" s="25" t="s">
        <v>13</v>
      </c>
    </row>
    <row r="12" spans="1:6" ht="15">
      <c r="A12" s="24">
        <v>1</v>
      </c>
      <c r="B12" s="15" t="s">
        <v>12</v>
      </c>
      <c r="C12" s="22"/>
      <c r="D12" s="23"/>
      <c r="E12" s="22"/>
      <c r="F12" s="22"/>
    </row>
    <row r="13" spans="1:6" ht="14.25">
      <c r="A13" s="6">
        <f t="shared" ref="A13:A20" si="0">SUM(A12+1)</f>
        <v>2</v>
      </c>
      <c r="B13" s="21" t="s">
        <v>11</v>
      </c>
      <c r="C13" s="12">
        <v>36201613</v>
      </c>
      <c r="D13" s="12">
        <v>4933475</v>
      </c>
      <c r="E13" s="12">
        <v>13166932</v>
      </c>
      <c r="F13" s="11">
        <f t="shared" ref="F13:F18" si="1">SUM(C13:E13)</f>
        <v>54302020</v>
      </c>
    </row>
    <row r="14" spans="1:6" ht="14.25">
      <c r="A14" s="6">
        <f t="shared" si="0"/>
        <v>3</v>
      </c>
      <c r="B14" s="21" t="s">
        <v>10</v>
      </c>
      <c r="C14" s="12">
        <v>23823583</v>
      </c>
      <c r="D14" s="12">
        <v>3435283</v>
      </c>
      <c r="E14" s="12">
        <v>14261230</v>
      </c>
      <c r="F14" s="11">
        <f t="shared" si="1"/>
        <v>41520096</v>
      </c>
    </row>
    <row r="15" spans="1:6" ht="14.25">
      <c r="A15" s="6">
        <f t="shared" si="0"/>
        <v>4</v>
      </c>
      <c r="B15" s="21" t="s">
        <v>9</v>
      </c>
      <c r="C15" s="12">
        <v>319119</v>
      </c>
      <c r="D15" s="12">
        <v>45244</v>
      </c>
      <c r="E15" s="12">
        <v>184650</v>
      </c>
      <c r="F15" s="11">
        <f t="shared" si="1"/>
        <v>549013</v>
      </c>
    </row>
    <row r="16" spans="1:6" ht="14.25">
      <c r="A16" s="6">
        <f t="shared" si="0"/>
        <v>5</v>
      </c>
      <c r="B16" s="21" t="s">
        <v>8</v>
      </c>
      <c r="C16" s="12">
        <f>9370.43+220504.34</f>
        <v>229874.77</v>
      </c>
      <c r="D16" s="12">
        <f>1411.29+34175.07</f>
        <v>35586.36</v>
      </c>
      <c r="E16" s="12">
        <f>5712.68+137862.78</f>
        <v>143575.46</v>
      </c>
      <c r="F16" s="11">
        <f t="shared" si="1"/>
        <v>409036.58999999997</v>
      </c>
    </row>
    <row r="17" spans="1:6" ht="14.25">
      <c r="A17" s="6">
        <f t="shared" si="0"/>
        <v>6</v>
      </c>
      <c r="B17" s="21" t="s">
        <v>7</v>
      </c>
      <c r="C17" s="12">
        <v>72806</v>
      </c>
      <c r="D17" s="12">
        <v>11284</v>
      </c>
      <c r="E17" s="12">
        <v>45504</v>
      </c>
      <c r="F17" s="11">
        <f t="shared" si="1"/>
        <v>129594</v>
      </c>
    </row>
    <row r="18" spans="1:6" ht="14.25">
      <c r="A18" s="6">
        <f t="shared" si="0"/>
        <v>7</v>
      </c>
      <c r="B18" s="20" t="s">
        <v>6</v>
      </c>
      <c r="C18" s="12"/>
      <c r="D18" s="12"/>
      <c r="E18" s="12"/>
      <c r="F18" s="11">
        <f t="shared" si="1"/>
        <v>0</v>
      </c>
    </row>
    <row r="19" spans="1:6" ht="14.25">
      <c r="A19" s="6">
        <f t="shared" si="0"/>
        <v>8</v>
      </c>
      <c r="B19" s="10" t="s">
        <v>1</v>
      </c>
      <c r="C19" s="19">
        <f>SUM(C13:C18)</f>
        <v>60646995.770000003</v>
      </c>
      <c r="D19" s="19">
        <f>SUM(D13:D18)</f>
        <v>8460872.3599999994</v>
      </c>
      <c r="E19" s="19">
        <f>SUM(E13:E18)</f>
        <v>27801891.460000001</v>
      </c>
      <c r="F19" s="19">
        <f>SUM(F13:F18)</f>
        <v>96909759.590000004</v>
      </c>
    </row>
    <row r="20" spans="1:6" ht="14.25">
      <c r="A20" s="6">
        <f t="shared" si="0"/>
        <v>9</v>
      </c>
      <c r="B20" s="16"/>
      <c r="C20" s="18">
        <f>C19/$F19</f>
        <v>0.62580895904170719</v>
      </c>
      <c r="D20" s="18">
        <f>D19/$F19</f>
        <v>8.7306710859626019E-2</v>
      </c>
      <c r="E20" s="18">
        <f>E19/$F19</f>
        <v>0.28688433009866682</v>
      </c>
      <c r="F20" s="17">
        <f>SUM(C20:E20)</f>
        <v>1</v>
      </c>
    </row>
    <row r="21" spans="1:6" ht="14.25">
      <c r="A21" s="6"/>
      <c r="B21" s="16"/>
      <c r="C21" s="14"/>
      <c r="D21" s="14"/>
      <c r="E21" s="14"/>
      <c r="F21" s="14"/>
    </row>
    <row r="22" spans="1:6" ht="15">
      <c r="A22" s="6">
        <f>A20+1</f>
        <v>10</v>
      </c>
      <c r="B22" s="15" t="s">
        <v>5</v>
      </c>
      <c r="C22" s="14"/>
      <c r="D22" s="14"/>
      <c r="E22" s="14"/>
      <c r="F22" s="14"/>
    </row>
    <row r="23" spans="1:6" ht="14.25">
      <c r="A23" s="6">
        <f>SUM(A22+1)</f>
        <v>11</v>
      </c>
      <c r="B23" s="13" t="s">
        <v>4</v>
      </c>
      <c r="C23" s="12">
        <v>3681196</v>
      </c>
      <c r="D23" s="12">
        <v>481511</v>
      </c>
      <c r="E23" s="12">
        <v>1989182</v>
      </c>
      <c r="F23" s="11">
        <f>SUM(C23:E23)</f>
        <v>6151889</v>
      </c>
    </row>
    <row r="24" spans="1:6" ht="14.25">
      <c r="A24" s="6">
        <f>SUM(A23+1)</f>
        <v>12</v>
      </c>
      <c r="B24" s="13" t="s">
        <v>3</v>
      </c>
      <c r="C24" s="12">
        <v>0</v>
      </c>
      <c r="D24" s="12">
        <v>0</v>
      </c>
      <c r="E24" s="12">
        <v>0</v>
      </c>
      <c r="F24" s="11">
        <f>SUM(C24:E24)</f>
        <v>0</v>
      </c>
    </row>
    <row r="25" spans="1:6" ht="14.25">
      <c r="A25" s="6">
        <f>SUM(A24+1)</f>
        <v>13</v>
      </c>
      <c r="B25" s="13" t="s">
        <v>2</v>
      </c>
      <c r="C25" s="12">
        <v>0</v>
      </c>
      <c r="D25" s="12">
        <v>0</v>
      </c>
      <c r="E25" s="12">
        <v>0</v>
      </c>
      <c r="F25" s="11">
        <f>SUM(C25:E25)</f>
        <v>0</v>
      </c>
    </row>
    <row r="26" spans="1:6" ht="14.25">
      <c r="A26" s="6">
        <f>SUM(A25+1)</f>
        <v>14</v>
      </c>
      <c r="B26" s="10" t="s">
        <v>1</v>
      </c>
      <c r="C26" s="9">
        <f>SUM(C23:C25)</f>
        <v>3681196</v>
      </c>
      <c r="D26" s="9">
        <f>SUM(D23:D25)</f>
        <v>481511</v>
      </c>
      <c r="E26" s="9">
        <f>SUM(E23:E25)</f>
        <v>1989182</v>
      </c>
      <c r="F26" s="9">
        <f>SUM(F23:F25)</f>
        <v>6151889</v>
      </c>
    </row>
    <row r="27" spans="1:6" ht="14.25">
      <c r="A27" s="6"/>
      <c r="B27" s="8"/>
      <c r="C27" s="7"/>
      <c r="D27" s="7"/>
      <c r="E27" s="7"/>
      <c r="F27" s="7"/>
    </row>
    <row r="28" spans="1:6" ht="14.25">
      <c r="A28" s="6">
        <f>A26+1</f>
        <v>15</v>
      </c>
      <c r="B28" s="3" t="s">
        <v>0</v>
      </c>
    </row>
  </sheetData>
  <printOptions horizontalCentered="1"/>
  <pageMargins left="0.7" right="0.7" top="0.75" bottom="0.75" header="0.3" footer="0.3"/>
  <pageSetup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82"/>
  <sheetViews>
    <sheetView zoomScale="130" zoomScaleNormal="130" workbookViewId="0"/>
  </sheetViews>
  <sheetFormatPr defaultColWidth="8.75" defaultRowHeight="14.25"/>
  <cols>
    <col min="1" max="1" width="8.875" style="46" customWidth="1"/>
    <col min="2" max="2" width="10" style="46" customWidth="1"/>
    <col min="3" max="3" width="70.75" style="46" customWidth="1"/>
    <col min="4" max="4" width="17.25" style="46" customWidth="1"/>
    <col min="5" max="5" width="11.5" style="46" customWidth="1"/>
    <col min="6" max="6" width="12.125" style="46" customWidth="1"/>
    <col min="7" max="10" width="11.375" style="46" customWidth="1"/>
    <col min="11" max="11" width="13.5" style="46" bestFit="1" customWidth="1"/>
    <col min="12" max="16384" width="8.75" style="46"/>
  </cols>
  <sheetData>
    <row r="1" spans="1:11">
      <c r="K1" s="39"/>
    </row>
    <row r="2" spans="1:11">
      <c r="A2" s="40"/>
      <c r="B2" s="40"/>
      <c r="C2" s="40"/>
      <c r="D2" s="40"/>
      <c r="E2" s="40"/>
      <c r="F2" s="40"/>
      <c r="G2" s="40"/>
      <c r="H2" s="40"/>
      <c r="I2" s="40"/>
      <c r="J2" s="40"/>
      <c r="K2" s="45"/>
    </row>
    <row r="3" spans="1:11">
      <c r="A3" s="40"/>
      <c r="B3" s="40"/>
      <c r="C3" s="40"/>
      <c r="D3" s="40"/>
      <c r="E3" s="40"/>
      <c r="F3" s="40"/>
      <c r="G3" s="40"/>
      <c r="H3" s="40"/>
      <c r="I3" s="40"/>
      <c r="J3" s="40"/>
      <c r="K3" s="45" t="s">
        <v>213</v>
      </c>
    </row>
    <row r="4" spans="1:11" ht="1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5"/>
    </row>
    <row r="5" spans="1:11" ht="15" customHeight="1">
      <c r="B5" s="222" t="s">
        <v>354</v>
      </c>
      <c r="C5" s="67"/>
      <c r="D5" s="47"/>
      <c r="E5" s="47"/>
      <c r="F5" s="47"/>
      <c r="G5" s="47"/>
      <c r="H5" s="47"/>
      <c r="I5" s="47"/>
      <c r="J5" s="47"/>
      <c r="K5" s="47"/>
    </row>
    <row r="6" spans="1:11" ht="15" customHeight="1">
      <c r="B6" s="40"/>
      <c r="C6" s="66"/>
      <c r="D6" s="47"/>
      <c r="E6" s="47"/>
      <c r="F6" s="47"/>
      <c r="G6" s="47"/>
      <c r="H6" s="47"/>
      <c r="I6" s="47"/>
      <c r="J6" s="47"/>
      <c r="K6" s="47"/>
    </row>
    <row r="7" spans="1:11" ht="15" customHeight="1">
      <c r="B7" s="32" t="s">
        <v>140</v>
      </c>
      <c r="C7" s="65"/>
      <c r="D7" s="47"/>
      <c r="E7" s="47"/>
      <c r="F7" s="47"/>
      <c r="G7" s="47"/>
      <c r="H7" s="47"/>
      <c r="I7" s="47"/>
      <c r="J7" s="47"/>
      <c r="K7" s="47"/>
    </row>
    <row r="8" spans="1:11" ht="15.75">
      <c r="B8" s="88" t="str">
        <f>'Index and Summary'!B7</f>
        <v>Year Ending December 31, 2015</v>
      </c>
      <c r="C8" s="65"/>
      <c r="D8" s="47"/>
      <c r="E8" s="47"/>
      <c r="F8" s="47"/>
      <c r="G8" s="47"/>
      <c r="H8" s="47"/>
      <c r="I8" s="47"/>
      <c r="J8" s="47"/>
      <c r="K8" s="47"/>
    </row>
    <row r="9" spans="1:11">
      <c r="A9" s="40"/>
      <c r="B9" s="65"/>
      <c r="C9" s="65"/>
      <c r="D9" s="47"/>
      <c r="E9" s="47"/>
      <c r="F9" s="47"/>
      <c r="G9" s="47"/>
      <c r="H9" s="47"/>
      <c r="I9" s="47"/>
      <c r="J9" s="47"/>
      <c r="K9" s="47"/>
    </row>
    <row r="10" spans="1:11" ht="15">
      <c r="A10" s="29" t="s">
        <v>24</v>
      </c>
      <c r="B10" s="28" t="s">
        <v>23</v>
      </c>
      <c r="C10" s="27" t="s">
        <v>22</v>
      </c>
      <c r="D10" s="27" t="s">
        <v>21</v>
      </c>
      <c r="E10" s="27" t="s">
        <v>20</v>
      </c>
      <c r="F10" s="29" t="s">
        <v>19</v>
      </c>
      <c r="G10" s="28" t="s">
        <v>139</v>
      </c>
      <c r="H10" s="27" t="s">
        <v>138</v>
      </c>
      <c r="I10" s="27" t="s">
        <v>137</v>
      </c>
      <c r="J10" s="27" t="s">
        <v>136</v>
      </c>
      <c r="K10" s="27" t="s">
        <v>135</v>
      </c>
    </row>
    <row r="11" spans="1:11" ht="15">
      <c r="A11" s="26" t="s">
        <v>134</v>
      </c>
      <c r="B11" s="25" t="s">
        <v>133</v>
      </c>
      <c r="C11" s="25" t="s">
        <v>132</v>
      </c>
      <c r="D11" s="25" t="s">
        <v>131</v>
      </c>
      <c r="E11" s="25" t="s">
        <v>11</v>
      </c>
      <c r="F11" s="26" t="s">
        <v>130</v>
      </c>
      <c r="G11" s="25" t="s">
        <v>129</v>
      </c>
      <c r="H11" s="25" t="s">
        <v>9</v>
      </c>
      <c r="I11" s="25" t="s">
        <v>128</v>
      </c>
      <c r="J11" s="25" t="s">
        <v>127</v>
      </c>
      <c r="K11" s="25" t="s">
        <v>126</v>
      </c>
    </row>
    <row r="12" spans="1:11">
      <c r="A12" s="51">
        <v>1</v>
      </c>
      <c r="B12" s="64" t="s">
        <v>125</v>
      </c>
      <c r="C12" s="40" t="s">
        <v>124</v>
      </c>
      <c r="D12" s="63">
        <v>32280187.059999999</v>
      </c>
      <c r="E12" s="62">
        <f>D12</f>
        <v>32280187.059999999</v>
      </c>
      <c r="F12" s="62"/>
      <c r="G12" s="61"/>
      <c r="H12" s="61"/>
      <c r="I12" s="61"/>
      <c r="J12" s="61"/>
      <c r="K12" s="40"/>
    </row>
    <row r="13" spans="1:11">
      <c r="A13" s="51">
        <f t="shared" ref="A13:A49" si="0">+A12+1</f>
        <v>2</v>
      </c>
      <c r="B13" s="64" t="s">
        <v>123</v>
      </c>
      <c r="C13" s="40" t="s">
        <v>122</v>
      </c>
      <c r="D13" s="63">
        <v>0</v>
      </c>
      <c r="E13" s="62">
        <f>D13</f>
        <v>0</v>
      </c>
      <c r="F13" s="62"/>
      <c r="G13" s="61"/>
      <c r="H13" s="61"/>
      <c r="I13" s="61"/>
      <c r="J13" s="61"/>
      <c r="K13" s="40"/>
    </row>
    <row r="14" spans="1:11">
      <c r="A14" s="51">
        <f t="shared" si="0"/>
        <v>3</v>
      </c>
      <c r="B14" s="64" t="s">
        <v>121</v>
      </c>
      <c r="C14" s="40" t="s">
        <v>120</v>
      </c>
      <c r="D14" s="63">
        <v>0</v>
      </c>
      <c r="E14" s="62">
        <f>D14</f>
        <v>0</v>
      </c>
      <c r="F14" s="62"/>
      <c r="G14" s="61"/>
      <c r="H14" s="61"/>
      <c r="I14" s="61"/>
      <c r="J14" s="61"/>
      <c r="K14" s="40"/>
    </row>
    <row r="15" spans="1:11">
      <c r="A15" s="51">
        <f t="shared" si="0"/>
        <v>4</v>
      </c>
      <c r="B15" s="64" t="s">
        <v>119</v>
      </c>
      <c r="C15" s="40" t="s">
        <v>118</v>
      </c>
      <c r="D15" s="63">
        <v>5338621.05</v>
      </c>
      <c r="E15" s="62">
        <f>D15</f>
        <v>5338621.05</v>
      </c>
      <c r="F15" s="62"/>
      <c r="G15" s="61"/>
      <c r="H15" s="61"/>
      <c r="I15" s="61"/>
      <c r="J15" s="61"/>
      <c r="K15" s="40"/>
    </row>
    <row r="16" spans="1:11">
      <c r="A16" s="51">
        <f t="shared" si="0"/>
        <v>5</v>
      </c>
      <c r="B16" s="64" t="s">
        <v>117</v>
      </c>
      <c r="C16" s="40" t="s">
        <v>116</v>
      </c>
      <c r="D16" s="63">
        <v>0</v>
      </c>
      <c r="E16" s="62">
        <f>D16</f>
        <v>0</v>
      </c>
      <c r="F16" s="62"/>
      <c r="G16" s="61"/>
      <c r="H16" s="61"/>
      <c r="I16" s="61"/>
      <c r="J16" s="61"/>
      <c r="K16" s="40"/>
    </row>
    <row r="17" spans="1:11">
      <c r="A17" s="51">
        <f t="shared" si="0"/>
        <v>6</v>
      </c>
      <c r="B17" s="64" t="s">
        <v>115</v>
      </c>
      <c r="C17" s="40" t="s">
        <v>114</v>
      </c>
      <c r="D17" s="63">
        <v>14087180.09</v>
      </c>
      <c r="E17" s="62"/>
      <c r="F17" s="62"/>
      <c r="G17" s="61">
        <f>D17</f>
        <v>14087180.09</v>
      </c>
      <c r="H17" s="61"/>
      <c r="I17" s="61"/>
      <c r="J17" s="61"/>
      <c r="K17" s="40"/>
    </row>
    <row r="18" spans="1:11">
      <c r="A18" s="51">
        <f t="shared" si="0"/>
        <v>7</v>
      </c>
      <c r="B18" s="64" t="s">
        <v>113</v>
      </c>
      <c r="C18" s="40" t="s">
        <v>112</v>
      </c>
      <c r="D18" s="63">
        <v>0</v>
      </c>
      <c r="E18" s="62"/>
      <c r="F18" s="62"/>
      <c r="G18" s="61">
        <f>D18</f>
        <v>0</v>
      </c>
      <c r="H18" s="61"/>
      <c r="I18" s="61"/>
      <c r="J18" s="61"/>
      <c r="K18" s="40"/>
    </row>
    <row r="19" spans="1:11">
      <c r="A19" s="51">
        <f t="shared" si="0"/>
        <v>8</v>
      </c>
      <c r="B19" s="64" t="s">
        <v>111</v>
      </c>
      <c r="C19" s="40" t="s">
        <v>110</v>
      </c>
      <c r="D19" s="63">
        <v>19382257.600000001</v>
      </c>
      <c r="E19" s="62"/>
      <c r="F19" s="62">
        <f>D19</f>
        <v>19382257.600000001</v>
      </c>
      <c r="G19" s="61"/>
      <c r="H19" s="61"/>
      <c r="I19" s="61"/>
      <c r="J19" s="61"/>
      <c r="K19" s="40"/>
    </row>
    <row r="20" spans="1:11">
      <c r="A20" s="51">
        <f t="shared" si="0"/>
        <v>9</v>
      </c>
      <c r="B20" s="64" t="s">
        <v>109</v>
      </c>
      <c r="C20" s="40" t="s">
        <v>108</v>
      </c>
      <c r="D20" s="63">
        <v>0</v>
      </c>
      <c r="E20" s="62"/>
      <c r="F20" s="62">
        <f>D20</f>
        <v>0</v>
      </c>
      <c r="G20" s="61"/>
      <c r="H20" s="61"/>
      <c r="I20" s="61"/>
      <c r="J20" s="61"/>
      <c r="K20" s="40"/>
    </row>
    <row r="21" spans="1:11">
      <c r="A21" s="51">
        <f t="shared" si="0"/>
        <v>10</v>
      </c>
      <c r="B21" s="64" t="s">
        <v>107</v>
      </c>
      <c r="C21" s="40" t="s">
        <v>106</v>
      </c>
      <c r="D21" s="63">
        <v>2724764.54</v>
      </c>
      <c r="E21" s="62"/>
      <c r="F21" s="62"/>
      <c r="G21" s="61"/>
      <c r="H21" s="61">
        <f>D21</f>
        <v>2724764.54</v>
      </c>
      <c r="I21" s="61"/>
      <c r="J21" s="61"/>
      <c r="K21" s="40"/>
    </row>
    <row r="22" spans="1:11">
      <c r="A22" s="51">
        <f t="shared" si="0"/>
        <v>11</v>
      </c>
      <c r="B22" s="64" t="s">
        <v>105</v>
      </c>
      <c r="C22" s="40" t="s">
        <v>104</v>
      </c>
      <c r="D22" s="63">
        <v>0</v>
      </c>
      <c r="E22" s="62"/>
      <c r="F22" s="62"/>
      <c r="G22" s="61"/>
      <c r="H22" s="61">
        <f>D22</f>
        <v>0</v>
      </c>
      <c r="I22" s="61"/>
      <c r="J22" s="61"/>
      <c r="K22" s="40"/>
    </row>
    <row r="23" spans="1:11">
      <c r="A23" s="51">
        <f t="shared" si="0"/>
        <v>12</v>
      </c>
      <c r="B23" s="64" t="s">
        <v>103</v>
      </c>
      <c r="C23" s="40" t="s">
        <v>102</v>
      </c>
      <c r="D23" s="63">
        <v>20973837.309999999</v>
      </c>
      <c r="E23" s="62"/>
      <c r="F23" s="62"/>
      <c r="G23" s="61"/>
      <c r="H23" s="61"/>
      <c r="I23" s="61">
        <f t="shared" ref="I23:I36" si="1">D23</f>
        <v>20973837.309999999</v>
      </c>
      <c r="J23" s="61"/>
      <c r="K23" s="40"/>
    </row>
    <row r="24" spans="1:11">
      <c r="A24" s="51">
        <f t="shared" si="0"/>
        <v>13</v>
      </c>
      <c r="B24" s="64" t="s">
        <v>101</v>
      </c>
      <c r="C24" s="40" t="s">
        <v>100</v>
      </c>
      <c r="D24" s="63">
        <v>160096.32999999999</v>
      </c>
      <c r="E24" s="62"/>
      <c r="F24" s="62"/>
      <c r="G24" s="61"/>
      <c r="H24" s="61"/>
      <c r="I24" s="61">
        <f t="shared" si="1"/>
        <v>160096.32999999999</v>
      </c>
      <c r="J24" s="61"/>
      <c r="K24" s="40"/>
    </row>
    <row r="25" spans="1:11">
      <c r="A25" s="51">
        <f t="shared" si="0"/>
        <v>14</v>
      </c>
      <c r="B25" s="64" t="s">
        <v>99</v>
      </c>
      <c r="C25" s="40" t="s">
        <v>98</v>
      </c>
      <c r="D25" s="63">
        <v>0</v>
      </c>
      <c r="E25" s="62"/>
      <c r="F25" s="62"/>
      <c r="G25" s="61"/>
      <c r="H25" s="61"/>
      <c r="I25" s="61">
        <f t="shared" si="1"/>
        <v>0</v>
      </c>
      <c r="J25" s="61"/>
      <c r="K25" s="40"/>
    </row>
    <row r="26" spans="1:11">
      <c r="A26" s="51">
        <f t="shared" si="0"/>
        <v>15</v>
      </c>
      <c r="B26" s="64" t="s">
        <v>97</v>
      </c>
      <c r="C26" s="40" t="s">
        <v>96</v>
      </c>
      <c r="D26" s="63">
        <v>-2.5011104298756003E-12</v>
      </c>
      <c r="E26" s="62"/>
      <c r="F26" s="62"/>
      <c r="G26" s="61"/>
      <c r="H26" s="61"/>
      <c r="I26" s="61">
        <f t="shared" si="1"/>
        <v>-2.5011104298756003E-12</v>
      </c>
      <c r="J26" s="61"/>
      <c r="K26" s="40"/>
    </row>
    <row r="27" spans="1:11">
      <c r="A27" s="51">
        <f t="shared" si="0"/>
        <v>16</v>
      </c>
      <c r="B27" s="64" t="s">
        <v>95</v>
      </c>
      <c r="C27" s="40" t="s">
        <v>94</v>
      </c>
      <c r="D27" s="63">
        <v>0</v>
      </c>
      <c r="E27" s="62"/>
      <c r="F27" s="62"/>
      <c r="G27" s="61"/>
      <c r="H27" s="61"/>
      <c r="I27" s="61">
        <f t="shared" si="1"/>
        <v>0</v>
      </c>
      <c r="J27" s="61"/>
      <c r="K27" s="40"/>
    </row>
    <row r="28" spans="1:11">
      <c r="A28" s="51">
        <f t="shared" si="0"/>
        <v>17</v>
      </c>
      <c r="B28" s="64" t="s">
        <v>93</v>
      </c>
      <c r="C28" s="40" t="s">
        <v>92</v>
      </c>
      <c r="D28" s="63">
        <v>8.7254647951339996E-12</v>
      </c>
      <c r="E28" s="62"/>
      <c r="F28" s="62"/>
      <c r="G28" s="61"/>
      <c r="H28" s="61"/>
      <c r="I28" s="61">
        <f t="shared" si="1"/>
        <v>8.7254647951339996E-12</v>
      </c>
      <c r="J28" s="61"/>
      <c r="K28" s="40"/>
    </row>
    <row r="29" spans="1:11">
      <c r="A29" s="51">
        <f t="shared" si="0"/>
        <v>18</v>
      </c>
      <c r="B29" s="64" t="s">
        <v>91</v>
      </c>
      <c r="C29" s="40" t="s">
        <v>90</v>
      </c>
      <c r="D29" s="63">
        <v>0</v>
      </c>
      <c r="E29" s="62"/>
      <c r="F29" s="62"/>
      <c r="G29" s="61"/>
      <c r="H29" s="61"/>
      <c r="I29" s="61">
        <f t="shared" si="1"/>
        <v>0</v>
      </c>
      <c r="J29" s="61"/>
      <c r="K29" s="40"/>
    </row>
    <row r="30" spans="1:11">
      <c r="A30" s="51">
        <f t="shared" si="0"/>
        <v>19</v>
      </c>
      <c r="B30" s="64" t="s">
        <v>89</v>
      </c>
      <c r="C30" s="40" t="s">
        <v>88</v>
      </c>
      <c r="D30" s="63">
        <v>0</v>
      </c>
      <c r="E30" s="62"/>
      <c r="F30" s="62"/>
      <c r="G30" s="61"/>
      <c r="H30" s="61"/>
      <c r="I30" s="61">
        <f t="shared" si="1"/>
        <v>0</v>
      </c>
      <c r="J30" s="61"/>
      <c r="K30" s="40"/>
    </row>
    <row r="31" spans="1:11">
      <c r="A31" s="51">
        <f t="shared" si="0"/>
        <v>20</v>
      </c>
      <c r="B31" s="64" t="s">
        <v>87</v>
      </c>
      <c r="C31" s="40" t="s">
        <v>86</v>
      </c>
      <c r="D31" s="63">
        <v>0</v>
      </c>
      <c r="E31" s="62"/>
      <c r="F31" s="62"/>
      <c r="G31" s="61"/>
      <c r="H31" s="61"/>
      <c r="I31" s="61">
        <f t="shared" si="1"/>
        <v>0</v>
      </c>
      <c r="J31" s="61"/>
      <c r="K31" s="40"/>
    </row>
    <row r="32" spans="1:11">
      <c r="A32" s="51">
        <f t="shared" si="0"/>
        <v>21</v>
      </c>
      <c r="B32" s="64" t="s">
        <v>85</v>
      </c>
      <c r="C32" s="40" t="s">
        <v>84</v>
      </c>
      <c r="D32" s="63">
        <v>0</v>
      </c>
      <c r="E32" s="62"/>
      <c r="F32" s="62"/>
      <c r="G32" s="61"/>
      <c r="H32" s="61"/>
      <c r="I32" s="61">
        <f t="shared" si="1"/>
        <v>0</v>
      </c>
      <c r="J32" s="61"/>
      <c r="K32" s="40"/>
    </row>
    <row r="33" spans="1:11">
      <c r="A33" s="51">
        <f t="shared" si="0"/>
        <v>22</v>
      </c>
      <c r="B33" s="64" t="s">
        <v>83</v>
      </c>
      <c r="C33" s="40" t="s">
        <v>82</v>
      </c>
      <c r="D33" s="63">
        <v>0</v>
      </c>
      <c r="E33" s="62"/>
      <c r="F33" s="62"/>
      <c r="G33" s="61"/>
      <c r="H33" s="61"/>
      <c r="I33" s="61">
        <f t="shared" si="1"/>
        <v>0</v>
      </c>
      <c r="J33" s="61"/>
      <c r="K33" s="40"/>
    </row>
    <row r="34" spans="1:11">
      <c r="A34" s="51">
        <f t="shared" si="0"/>
        <v>23</v>
      </c>
      <c r="B34" s="64" t="s">
        <v>81</v>
      </c>
      <c r="C34" s="40" t="s">
        <v>80</v>
      </c>
      <c r="D34" s="63">
        <v>0</v>
      </c>
      <c r="E34" s="62"/>
      <c r="F34" s="62"/>
      <c r="G34" s="61"/>
      <c r="H34" s="61"/>
      <c r="I34" s="61">
        <f t="shared" si="1"/>
        <v>0</v>
      </c>
      <c r="J34" s="61"/>
      <c r="K34" s="40"/>
    </row>
    <row r="35" spans="1:11">
      <c r="A35" s="51">
        <f t="shared" si="0"/>
        <v>24</v>
      </c>
      <c r="B35" s="64" t="s">
        <v>79</v>
      </c>
      <c r="C35" s="40" t="s">
        <v>77</v>
      </c>
      <c r="D35" s="63">
        <v>223044.33</v>
      </c>
      <c r="E35" s="62"/>
      <c r="F35" s="62"/>
      <c r="G35" s="61"/>
      <c r="H35" s="61"/>
      <c r="I35" s="61">
        <f t="shared" si="1"/>
        <v>223044.33</v>
      </c>
      <c r="J35" s="61"/>
      <c r="K35" s="40"/>
    </row>
    <row r="36" spans="1:11">
      <c r="A36" s="51">
        <f t="shared" si="0"/>
        <v>25</v>
      </c>
      <c r="B36" s="64" t="s">
        <v>78</v>
      </c>
      <c r="C36" s="40" t="s">
        <v>77</v>
      </c>
      <c r="D36" s="63">
        <v>0</v>
      </c>
      <c r="E36" s="62"/>
      <c r="F36" s="62"/>
      <c r="G36" s="61"/>
      <c r="H36" s="61"/>
      <c r="I36" s="61">
        <f t="shared" si="1"/>
        <v>0</v>
      </c>
      <c r="J36" s="61"/>
      <c r="K36" s="40"/>
    </row>
    <row r="37" spans="1:11">
      <c r="A37" s="51">
        <f t="shared" si="0"/>
        <v>26</v>
      </c>
      <c r="B37" s="64" t="s">
        <v>76</v>
      </c>
      <c r="C37" s="40" t="s">
        <v>75</v>
      </c>
      <c r="D37" s="63">
        <v>0</v>
      </c>
      <c r="E37" s="62"/>
      <c r="F37" s="62"/>
      <c r="G37" s="61"/>
      <c r="H37" s="61"/>
      <c r="I37" s="61"/>
      <c r="J37" s="61"/>
      <c r="K37" s="60">
        <f t="shared" ref="K37:K48" si="2">D37</f>
        <v>0</v>
      </c>
    </row>
    <row r="38" spans="1:11">
      <c r="A38" s="51">
        <f t="shared" si="0"/>
        <v>27</v>
      </c>
      <c r="B38" s="64" t="s">
        <v>74</v>
      </c>
      <c r="C38" s="40" t="s">
        <v>73</v>
      </c>
      <c r="D38" s="63">
        <v>0</v>
      </c>
      <c r="E38" s="62"/>
      <c r="F38" s="62"/>
      <c r="G38" s="61"/>
      <c r="H38" s="61"/>
      <c r="I38" s="61"/>
      <c r="J38" s="61"/>
      <c r="K38" s="60">
        <f t="shared" si="2"/>
        <v>0</v>
      </c>
    </row>
    <row r="39" spans="1:11">
      <c r="A39" s="51">
        <f t="shared" si="0"/>
        <v>28</v>
      </c>
      <c r="B39" s="64" t="s">
        <v>72</v>
      </c>
      <c r="C39" s="40" t="s">
        <v>71</v>
      </c>
      <c r="D39" s="63">
        <v>284232.53000000003</v>
      </c>
      <c r="E39" s="62"/>
      <c r="F39" s="62"/>
      <c r="G39" s="61"/>
      <c r="H39" s="61"/>
      <c r="I39" s="61"/>
      <c r="J39" s="61"/>
      <c r="K39" s="60">
        <f t="shared" si="2"/>
        <v>284232.53000000003</v>
      </c>
    </row>
    <row r="40" spans="1:11">
      <c r="A40" s="51">
        <f t="shared" si="0"/>
        <v>29</v>
      </c>
      <c r="B40" s="64" t="s">
        <v>70</v>
      </c>
      <c r="C40" s="40" t="s">
        <v>69</v>
      </c>
      <c r="D40" s="63">
        <v>0</v>
      </c>
      <c r="E40" s="62"/>
      <c r="F40" s="62"/>
      <c r="G40" s="61"/>
      <c r="H40" s="61"/>
      <c r="I40" s="61"/>
      <c r="J40" s="61"/>
      <c r="K40" s="60">
        <f t="shared" si="2"/>
        <v>0</v>
      </c>
    </row>
    <row r="41" spans="1:11">
      <c r="A41" s="51">
        <f t="shared" si="0"/>
        <v>30</v>
      </c>
      <c r="B41" s="64" t="s">
        <v>68</v>
      </c>
      <c r="C41" s="40" t="s">
        <v>67</v>
      </c>
      <c r="D41" s="63">
        <v>785596.32</v>
      </c>
      <c r="E41" s="62"/>
      <c r="F41" s="62"/>
      <c r="G41" s="61"/>
      <c r="H41" s="61"/>
      <c r="I41" s="61"/>
      <c r="J41" s="61"/>
      <c r="K41" s="60">
        <f t="shared" si="2"/>
        <v>785596.32</v>
      </c>
    </row>
    <row r="42" spans="1:11">
      <c r="A42" s="51">
        <f t="shared" si="0"/>
        <v>31</v>
      </c>
      <c r="B42" s="64" t="s">
        <v>66</v>
      </c>
      <c r="C42" s="40" t="s">
        <v>65</v>
      </c>
      <c r="D42" s="63">
        <v>1293380.31</v>
      </c>
      <c r="E42" s="62"/>
      <c r="F42" s="62"/>
      <c r="G42" s="61"/>
      <c r="H42" s="61"/>
      <c r="I42" s="61"/>
      <c r="J42" s="61"/>
      <c r="K42" s="60">
        <f t="shared" si="2"/>
        <v>1293380.31</v>
      </c>
    </row>
    <row r="43" spans="1:11">
      <c r="A43" s="51">
        <f t="shared" si="0"/>
        <v>32</v>
      </c>
      <c r="B43" s="64" t="s">
        <v>64</v>
      </c>
      <c r="C43" s="40" t="s">
        <v>63</v>
      </c>
      <c r="D43" s="63">
        <v>1167304.23</v>
      </c>
      <c r="E43" s="62"/>
      <c r="F43" s="62"/>
      <c r="G43" s="61"/>
      <c r="H43" s="61"/>
      <c r="I43" s="61"/>
      <c r="J43" s="61"/>
      <c r="K43" s="60">
        <f t="shared" si="2"/>
        <v>1167304.23</v>
      </c>
    </row>
    <row r="44" spans="1:11">
      <c r="A44" s="51">
        <f t="shared" si="0"/>
        <v>33</v>
      </c>
      <c r="B44" s="64" t="s">
        <v>62</v>
      </c>
      <c r="C44" s="40" t="s">
        <v>61</v>
      </c>
      <c r="D44" s="63">
        <v>1316326.92</v>
      </c>
      <c r="E44" s="62"/>
      <c r="F44" s="62"/>
      <c r="G44" s="61"/>
      <c r="H44" s="61"/>
      <c r="I44" s="61"/>
      <c r="J44" s="61"/>
      <c r="K44" s="60">
        <f t="shared" si="2"/>
        <v>1316326.92</v>
      </c>
    </row>
    <row r="45" spans="1:11">
      <c r="A45" s="51">
        <f t="shared" si="0"/>
        <v>34</v>
      </c>
      <c r="B45" s="64" t="s">
        <v>60</v>
      </c>
      <c r="C45" s="40" t="s">
        <v>59</v>
      </c>
      <c r="D45" s="63">
        <v>0</v>
      </c>
      <c r="E45" s="62"/>
      <c r="F45" s="62"/>
      <c r="G45" s="61"/>
      <c r="H45" s="61"/>
      <c r="I45" s="61"/>
      <c r="J45" s="61"/>
      <c r="K45" s="60">
        <f t="shared" si="2"/>
        <v>0</v>
      </c>
    </row>
    <row r="46" spans="1:11">
      <c r="A46" s="51">
        <f t="shared" si="0"/>
        <v>35</v>
      </c>
      <c r="B46" s="64" t="s">
        <v>58</v>
      </c>
      <c r="C46" s="40" t="s">
        <v>57</v>
      </c>
      <c r="D46" s="63">
        <v>0</v>
      </c>
      <c r="E46" s="62"/>
      <c r="F46" s="62"/>
      <c r="G46" s="61"/>
      <c r="H46" s="61"/>
      <c r="I46" s="61"/>
      <c r="J46" s="61"/>
      <c r="K46" s="60">
        <f t="shared" si="2"/>
        <v>0</v>
      </c>
    </row>
    <row r="47" spans="1:11">
      <c r="A47" s="51">
        <f t="shared" si="0"/>
        <v>36</v>
      </c>
      <c r="B47" s="64" t="s">
        <v>56</v>
      </c>
      <c r="C47" s="40" t="s">
        <v>55</v>
      </c>
      <c r="D47" s="63">
        <v>17392383.93</v>
      </c>
      <c r="E47" s="62"/>
      <c r="F47" s="62"/>
      <c r="G47" s="61"/>
      <c r="H47" s="61"/>
      <c r="I47" s="61"/>
      <c r="J47" s="61"/>
      <c r="K47" s="60">
        <f t="shared" si="2"/>
        <v>17392383.93</v>
      </c>
    </row>
    <row r="48" spans="1:11">
      <c r="A48" s="51">
        <f t="shared" si="0"/>
        <v>37</v>
      </c>
      <c r="B48" s="64" t="s">
        <v>54</v>
      </c>
      <c r="C48" s="40" t="s">
        <v>53</v>
      </c>
      <c r="D48" s="63">
        <v>0</v>
      </c>
      <c r="E48" s="62"/>
      <c r="F48" s="62"/>
      <c r="G48" s="61"/>
      <c r="H48" s="61"/>
      <c r="I48" s="61"/>
      <c r="J48" s="61"/>
      <c r="K48" s="60">
        <f t="shared" si="2"/>
        <v>0</v>
      </c>
    </row>
    <row r="49" spans="1:11" ht="15.75" thickBot="1">
      <c r="A49" s="51">
        <f t="shared" si="0"/>
        <v>38</v>
      </c>
      <c r="B49" s="40"/>
      <c r="C49" s="47" t="s">
        <v>52</v>
      </c>
      <c r="D49" s="234">
        <f t="shared" ref="D49:K49" si="3">SUM(D12:D48)</f>
        <v>117409212.55000001</v>
      </c>
      <c r="E49" s="59">
        <f t="shared" si="3"/>
        <v>37618808.109999999</v>
      </c>
      <c r="F49" s="59">
        <f t="shared" si="3"/>
        <v>19382257.600000001</v>
      </c>
      <c r="G49" s="59">
        <f t="shared" si="3"/>
        <v>14087180.09</v>
      </c>
      <c r="H49" s="59">
        <f t="shared" si="3"/>
        <v>2724764.54</v>
      </c>
      <c r="I49" s="59">
        <f t="shared" si="3"/>
        <v>21356977.969999995</v>
      </c>
      <c r="J49" s="59">
        <f t="shared" si="3"/>
        <v>0</v>
      </c>
      <c r="K49" s="59">
        <f t="shared" si="3"/>
        <v>22239224.240000002</v>
      </c>
    </row>
    <row r="50" spans="1:11" ht="15.75" thickTop="1">
      <c r="A50" s="51"/>
      <c r="B50" s="40"/>
      <c r="C50" s="47"/>
      <c r="D50" s="58"/>
      <c r="E50" s="57"/>
      <c r="F50" s="57"/>
      <c r="G50" s="57"/>
      <c r="H50" s="57"/>
      <c r="I50" s="57"/>
      <c r="J50" s="57"/>
      <c r="K50" s="57"/>
    </row>
    <row r="51" spans="1:11" ht="15">
      <c r="A51" s="40"/>
      <c r="B51" s="40"/>
      <c r="C51" s="47"/>
      <c r="D51" s="58"/>
      <c r="E51" s="57"/>
      <c r="F51" s="57"/>
      <c r="G51" s="57"/>
      <c r="H51" s="57"/>
      <c r="I51" s="57"/>
      <c r="J51" s="57"/>
      <c r="K51" s="57"/>
    </row>
    <row r="52" spans="1:11" ht="15">
      <c r="A52" s="40"/>
      <c r="B52" s="40"/>
      <c r="C52" s="40"/>
      <c r="D52" s="58"/>
      <c r="E52" s="57"/>
      <c r="F52" s="57"/>
      <c r="G52" s="57"/>
      <c r="H52" s="57"/>
      <c r="I52" s="57"/>
      <c r="J52" s="57"/>
      <c r="K52" s="57"/>
    </row>
    <row r="53" spans="1:1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5">
      <c r="A54" s="40"/>
      <c r="B54" s="44" t="s">
        <v>51</v>
      </c>
      <c r="C54" s="40"/>
      <c r="D54" s="56" t="s">
        <v>50</v>
      </c>
      <c r="E54" s="40"/>
      <c r="F54" s="40"/>
      <c r="G54" s="40"/>
      <c r="H54" s="40"/>
      <c r="I54" s="40"/>
      <c r="J54" s="40"/>
      <c r="K54" s="40"/>
    </row>
    <row r="55" spans="1:11">
      <c r="A55" s="40">
        <f>A49+1</f>
        <v>39</v>
      </c>
      <c r="B55" s="50" t="s">
        <v>49</v>
      </c>
      <c r="C55" s="40"/>
      <c r="D55" s="51"/>
      <c r="E55" s="40"/>
      <c r="F55" s="40"/>
      <c r="G55" s="40"/>
      <c r="H55" s="40"/>
      <c r="I55" s="40"/>
      <c r="J55" s="40"/>
      <c r="K55" s="40"/>
    </row>
    <row r="56" spans="1:11">
      <c r="A56" s="40">
        <f t="shared" ref="A56:A63" si="4">A55+1</f>
        <v>40</v>
      </c>
      <c r="B56" s="51">
        <v>352</v>
      </c>
      <c r="C56" s="50" t="s">
        <v>38</v>
      </c>
      <c r="D56" s="54">
        <v>2.75E-2</v>
      </c>
      <c r="E56" s="40"/>
      <c r="F56" s="40"/>
      <c r="G56" s="40"/>
      <c r="H56" s="40"/>
      <c r="I56" s="40"/>
      <c r="J56" s="40"/>
      <c r="K56" s="40"/>
    </row>
    <row r="57" spans="1:11">
      <c r="A57" s="40">
        <f t="shared" si="4"/>
        <v>41</v>
      </c>
      <c r="B57" s="51">
        <v>353</v>
      </c>
      <c r="C57" s="50" t="s">
        <v>25</v>
      </c>
      <c r="D57" s="54">
        <v>2.75E-2</v>
      </c>
      <c r="E57" s="40"/>
      <c r="F57" s="40"/>
      <c r="G57" s="40"/>
      <c r="H57" s="40"/>
      <c r="I57" s="40"/>
      <c r="J57" s="40"/>
      <c r="K57" s="40"/>
    </row>
    <row r="58" spans="1:11">
      <c r="A58" s="40">
        <f t="shared" si="4"/>
        <v>42</v>
      </c>
      <c r="B58" s="51">
        <v>354</v>
      </c>
      <c r="C58" s="50" t="s">
        <v>48</v>
      </c>
      <c r="D58" s="54">
        <v>2.75E-2</v>
      </c>
      <c r="E58" s="40"/>
      <c r="F58" s="40"/>
      <c r="G58" s="40"/>
      <c r="H58" s="40"/>
      <c r="I58" s="40"/>
      <c r="J58" s="40"/>
      <c r="K58" s="40"/>
    </row>
    <row r="59" spans="1:11">
      <c r="A59" s="40">
        <f t="shared" si="4"/>
        <v>43</v>
      </c>
      <c r="B59" s="51">
        <v>355</v>
      </c>
      <c r="C59" s="50" t="s">
        <v>47</v>
      </c>
      <c r="D59" s="54">
        <v>2.75E-2</v>
      </c>
      <c r="E59" s="40"/>
      <c r="F59" s="40"/>
      <c r="G59" s="40"/>
      <c r="H59" s="40"/>
      <c r="I59" s="40"/>
      <c r="J59" s="40"/>
      <c r="K59" s="40"/>
    </row>
    <row r="60" spans="1:11">
      <c r="A60" s="40">
        <f t="shared" si="4"/>
        <v>44</v>
      </c>
      <c r="B60" s="51">
        <v>356</v>
      </c>
      <c r="C60" s="50" t="s">
        <v>46</v>
      </c>
      <c r="D60" s="54">
        <v>2.75E-2</v>
      </c>
      <c r="E60" s="40"/>
      <c r="F60" s="40"/>
      <c r="G60" s="40"/>
      <c r="H60" s="40"/>
      <c r="I60" s="40"/>
      <c r="J60" s="40"/>
      <c r="K60" s="40"/>
    </row>
    <row r="61" spans="1:11">
      <c r="A61" s="40">
        <f t="shared" si="4"/>
        <v>45</v>
      </c>
      <c r="B61" s="51">
        <v>357</v>
      </c>
      <c r="C61" s="50" t="s">
        <v>45</v>
      </c>
      <c r="D61" s="54">
        <v>2.75E-2</v>
      </c>
      <c r="E61" s="40"/>
      <c r="F61" s="40"/>
      <c r="G61" s="40"/>
      <c r="H61" s="40"/>
      <c r="I61" s="40"/>
      <c r="J61" s="40"/>
      <c r="K61" s="40"/>
    </row>
    <row r="62" spans="1:11">
      <c r="A62" s="40">
        <f t="shared" si="4"/>
        <v>46</v>
      </c>
      <c r="B62" s="51">
        <v>358</v>
      </c>
      <c r="C62" s="50" t="s">
        <v>44</v>
      </c>
      <c r="D62" s="54">
        <v>2.75E-2</v>
      </c>
      <c r="E62" s="40"/>
      <c r="F62" s="40"/>
      <c r="G62" s="40"/>
      <c r="H62" s="40"/>
      <c r="I62" s="40"/>
      <c r="J62" s="40"/>
      <c r="K62" s="40"/>
    </row>
    <row r="63" spans="1:11">
      <c r="A63" s="40">
        <f t="shared" si="4"/>
        <v>47</v>
      </c>
      <c r="B63" s="51">
        <v>359</v>
      </c>
      <c r="C63" s="50" t="s">
        <v>43</v>
      </c>
      <c r="D63" s="54">
        <v>2.75E-2</v>
      </c>
      <c r="E63" s="40"/>
      <c r="F63" s="40"/>
      <c r="G63" s="40"/>
      <c r="H63" s="40"/>
      <c r="I63" s="40"/>
      <c r="J63" s="40"/>
      <c r="K63" s="40"/>
    </row>
    <row r="64" spans="1:11">
      <c r="A64" s="40"/>
      <c r="B64" s="40"/>
      <c r="C64" s="40"/>
      <c r="D64" s="51"/>
      <c r="E64" s="40"/>
      <c r="F64" s="40"/>
      <c r="G64" s="40"/>
      <c r="H64" s="40"/>
      <c r="I64" s="40"/>
      <c r="J64" s="40"/>
      <c r="K64" s="40"/>
    </row>
    <row r="65" spans="1:11">
      <c r="A65" s="40">
        <f>A63+1</f>
        <v>48</v>
      </c>
      <c r="B65" s="50" t="s">
        <v>42</v>
      </c>
      <c r="C65" s="40"/>
      <c r="D65" s="51"/>
      <c r="E65" s="40"/>
      <c r="F65" s="40"/>
      <c r="G65" s="40"/>
      <c r="H65" s="40"/>
      <c r="I65" s="40"/>
      <c r="J65" s="40"/>
      <c r="K65" s="40"/>
    </row>
    <row r="66" spans="1:11">
      <c r="A66" s="40">
        <f>A65+1</f>
        <v>49</v>
      </c>
      <c r="B66" s="55">
        <v>361</v>
      </c>
      <c r="C66" s="50" t="s">
        <v>41</v>
      </c>
      <c r="D66" s="54">
        <v>2.8799999999999999E-2</v>
      </c>
      <c r="E66" s="40"/>
      <c r="F66" s="40"/>
      <c r="G66" s="40"/>
      <c r="H66" s="40"/>
      <c r="I66" s="40"/>
      <c r="J66" s="40"/>
      <c r="K66" s="40"/>
    </row>
    <row r="67" spans="1:11">
      <c r="A67" s="40">
        <f>A66+1</f>
        <v>50</v>
      </c>
      <c r="B67" s="55">
        <v>362</v>
      </c>
      <c r="C67" s="50" t="s">
        <v>40</v>
      </c>
      <c r="D67" s="54">
        <v>2.8799999999999999E-2</v>
      </c>
      <c r="E67" s="40"/>
      <c r="F67" s="40"/>
      <c r="G67" s="40"/>
      <c r="H67" s="40"/>
      <c r="I67" s="40"/>
      <c r="J67" s="40"/>
      <c r="K67" s="40"/>
    </row>
    <row r="68" spans="1:11">
      <c r="A68" s="40"/>
      <c r="B68" s="50"/>
      <c r="C68" s="40"/>
      <c r="D68" s="51"/>
      <c r="E68" s="40"/>
      <c r="F68" s="40"/>
      <c r="G68" s="40"/>
      <c r="H68" s="40"/>
      <c r="I68" s="40"/>
      <c r="J68" s="40"/>
      <c r="K68" s="40"/>
    </row>
    <row r="69" spans="1:11">
      <c r="A69" s="40">
        <f>A67+1</f>
        <v>51</v>
      </c>
      <c r="B69" s="50" t="s">
        <v>39</v>
      </c>
      <c r="C69" s="40"/>
      <c r="D69" s="51"/>
      <c r="E69" s="40"/>
      <c r="F69" s="40"/>
      <c r="G69" s="40"/>
      <c r="H69" s="40"/>
      <c r="I69" s="40"/>
      <c r="J69" s="40"/>
      <c r="K69" s="40"/>
    </row>
    <row r="70" spans="1:11">
      <c r="A70" s="40">
        <f t="shared" ref="A70:A78" si="5">A69+1</f>
        <v>52</v>
      </c>
      <c r="B70" s="51">
        <v>390</v>
      </c>
      <c r="C70" s="50" t="s">
        <v>38</v>
      </c>
      <c r="D70" s="49">
        <v>0.03</v>
      </c>
      <c r="E70" s="40"/>
      <c r="F70" s="40"/>
      <c r="G70" s="40"/>
      <c r="H70" s="40"/>
      <c r="I70" s="40"/>
      <c r="J70" s="40"/>
      <c r="K70" s="40"/>
    </row>
    <row r="71" spans="1:11">
      <c r="A71" s="40">
        <f t="shared" si="5"/>
        <v>53</v>
      </c>
      <c r="B71" s="51">
        <v>391</v>
      </c>
      <c r="C71" s="50" t="s">
        <v>37</v>
      </c>
      <c r="D71" s="53" t="s">
        <v>35</v>
      </c>
      <c r="E71" s="40"/>
      <c r="F71" s="40"/>
      <c r="G71" s="40"/>
      <c r="H71" s="40"/>
      <c r="I71" s="40"/>
      <c r="J71" s="40"/>
      <c r="K71" s="40"/>
    </row>
    <row r="72" spans="1:11">
      <c r="A72" s="40">
        <f t="shared" si="5"/>
        <v>54</v>
      </c>
      <c r="B72" s="51">
        <v>392</v>
      </c>
      <c r="C72" s="50" t="s">
        <v>36</v>
      </c>
      <c r="D72" s="53" t="s">
        <v>35</v>
      </c>
      <c r="E72" s="40"/>
      <c r="F72" s="40"/>
      <c r="G72" s="40"/>
      <c r="H72" s="40"/>
      <c r="I72" s="40"/>
      <c r="J72" s="40"/>
      <c r="K72" s="40"/>
    </row>
    <row r="73" spans="1:11">
      <c r="A73" s="40">
        <f t="shared" si="5"/>
        <v>55</v>
      </c>
      <c r="B73" s="51">
        <v>393</v>
      </c>
      <c r="C73" s="50" t="s">
        <v>34</v>
      </c>
      <c r="D73" s="52">
        <v>0.06</v>
      </c>
      <c r="E73" s="40"/>
      <c r="F73" s="40"/>
      <c r="G73" s="40"/>
      <c r="H73" s="40"/>
      <c r="I73" s="40"/>
      <c r="J73" s="40"/>
      <c r="K73" s="40"/>
    </row>
    <row r="74" spans="1:11">
      <c r="A74" s="40">
        <f t="shared" si="5"/>
        <v>56</v>
      </c>
      <c r="B74" s="51">
        <v>394</v>
      </c>
      <c r="C74" s="50" t="s">
        <v>33</v>
      </c>
      <c r="D74" s="52">
        <v>0.06</v>
      </c>
      <c r="E74" s="40"/>
      <c r="F74" s="40"/>
      <c r="G74" s="40"/>
      <c r="H74" s="40"/>
      <c r="I74" s="40"/>
      <c r="J74" s="40"/>
      <c r="K74" s="40"/>
    </row>
    <row r="75" spans="1:11">
      <c r="A75" s="40">
        <f t="shared" si="5"/>
        <v>57</v>
      </c>
      <c r="B75" s="51">
        <v>395</v>
      </c>
      <c r="C75" s="50" t="s">
        <v>32</v>
      </c>
      <c r="D75" s="52">
        <v>0.06</v>
      </c>
      <c r="E75" s="40"/>
      <c r="F75" s="40"/>
      <c r="G75" s="40"/>
      <c r="H75" s="40"/>
      <c r="I75" s="40"/>
      <c r="J75" s="40"/>
      <c r="K75" s="40"/>
    </row>
    <row r="76" spans="1:11">
      <c r="A76" s="40">
        <f t="shared" si="5"/>
        <v>58</v>
      </c>
      <c r="B76" s="51">
        <v>396</v>
      </c>
      <c r="C76" s="50" t="s">
        <v>31</v>
      </c>
      <c r="D76" s="49">
        <v>0.15</v>
      </c>
      <c r="E76" s="40"/>
      <c r="F76" s="40"/>
      <c r="G76" s="40"/>
      <c r="H76" s="40"/>
      <c r="I76" s="40"/>
      <c r="J76" s="40"/>
      <c r="K76" s="40"/>
    </row>
    <row r="77" spans="1:11">
      <c r="A77" s="40">
        <f t="shared" si="5"/>
        <v>59</v>
      </c>
      <c r="B77" s="51">
        <v>397</v>
      </c>
      <c r="C77" s="50" t="s">
        <v>30</v>
      </c>
      <c r="D77" s="49">
        <v>0.08</v>
      </c>
      <c r="E77" s="40"/>
      <c r="F77" s="40"/>
      <c r="G77" s="40"/>
      <c r="H77" s="40"/>
      <c r="I77" s="40"/>
      <c r="J77" s="40"/>
      <c r="K77" s="40"/>
    </row>
    <row r="78" spans="1:11">
      <c r="A78" s="40">
        <f t="shared" si="5"/>
        <v>60</v>
      </c>
      <c r="B78" s="51">
        <v>398</v>
      </c>
      <c r="C78" s="50" t="s">
        <v>29</v>
      </c>
      <c r="D78" s="49">
        <v>0.15</v>
      </c>
      <c r="E78" s="40"/>
      <c r="F78" s="40"/>
      <c r="G78" s="40"/>
      <c r="H78" s="40"/>
      <c r="I78" s="40"/>
      <c r="J78" s="40"/>
      <c r="K78" s="40"/>
    </row>
    <row r="79" spans="1:1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>
      <c r="A80" s="40">
        <f>A78+1</f>
        <v>61</v>
      </c>
      <c r="B80" s="48" t="s">
        <v>28</v>
      </c>
      <c r="C80" s="40"/>
      <c r="D80" s="40"/>
      <c r="E80" s="40"/>
      <c r="F80" s="40"/>
      <c r="G80" s="40"/>
      <c r="H80" s="40"/>
      <c r="I80" s="40"/>
      <c r="J80" s="40"/>
      <c r="K80" s="40"/>
    </row>
    <row r="81" spans="1:11">
      <c r="A81" s="40">
        <f>A80+1</f>
        <v>62</v>
      </c>
      <c r="B81" s="47" t="s">
        <v>27</v>
      </c>
      <c r="C81" s="40"/>
      <c r="D81" s="40"/>
      <c r="E81" s="40"/>
      <c r="F81" s="40"/>
      <c r="G81" s="40"/>
      <c r="H81" s="40"/>
      <c r="I81" s="40"/>
      <c r="J81" s="40"/>
      <c r="K81" s="40"/>
    </row>
    <row r="82" spans="1:11">
      <c r="B82" s="47" t="s">
        <v>26</v>
      </c>
    </row>
  </sheetData>
  <printOptions horizontalCentered="1"/>
  <pageMargins left="0.7" right="0.7" top="0.75" bottom="0.75" header="0.3" footer="0.3"/>
  <pageSetup scale="94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opLeftCell="B1" workbookViewId="0"/>
  </sheetViews>
  <sheetFormatPr defaultColWidth="8" defaultRowHeight="15"/>
  <cols>
    <col min="1" max="1" width="6.25" style="69" customWidth="1"/>
    <col min="2" max="2" width="10.625" style="68" bestFit="1" customWidth="1"/>
    <col min="3" max="3" width="57.375" style="68" customWidth="1"/>
    <col min="4" max="4" width="14.375" style="68" bestFit="1" customWidth="1"/>
    <col min="5" max="5" width="12.75" style="68" customWidth="1"/>
    <col min="6" max="7" width="8" style="68"/>
    <col min="8" max="8" width="14.75" style="68" customWidth="1"/>
    <col min="9" max="16384" width="8" style="68"/>
  </cols>
  <sheetData>
    <row r="1" spans="1:8">
      <c r="E1" s="39"/>
    </row>
    <row r="2" spans="1:8">
      <c r="A2" s="13"/>
      <c r="B2" s="13"/>
      <c r="C2" s="13"/>
      <c r="D2" s="13"/>
      <c r="E2" s="93"/>
    </row>
    <row r="3" spans="1:8">
      <c r="A3" s="13"/>
      <c r="B3" s="13"/>
      <c r="C3" s="13"/>
      <c r="D3" s="13"/>
      <c r="E3" s="93" t="s">
        <v>218</v>
      </c>
    </row>
    <row r="4" spans="1:8" ht="15.75">
      <c r="A4" s="13"/>
      <c r="B4" s="13"/>
      <c r="C4" s="92"/>
      <c r="D4" s="92"/>
      <c r="E4" s="13"/>
    </row>
    <row r="5" spans="1:8" ht="21">
      <c r="B5" s="36" t="s">
        <v>354</v>
      </c>
      <c r="C5" s="91"/>
      <c r="D5" s="91"/>
      <c r="E5" s="13"/>
    </row>
    <row r="6" spans="1:8" ht="15.75">
      <c r="B6" s="44"/>
      <c r="C6" s="90"/>
      <c r="D6" s="90"/>
      <c r="E6" s="13"/>
    </row>
    <row r="7" spans="1:8" ht="15.75">
      <c r="B7" s="32" t="str">
        <f>'Index and Summary'!C14</f>
        <v>Other Revenue</v>
      </c>
      <c r="C7" s="89"/>
      <c r="D7" s="89"/>
      <c r="E7" s="13"/>
    </row>
    <row r="8" spans="1:8" ht="15.75">
      <c r="B8" s="88" t="str">
        <f>'Index and Summary'!B7</f>
        <v>Year Ending December 31, 2015</v>
      </c>
      <c r="C8" s="13"/>
      <c r="D8" s="13"/>
      <c r="E8" s="13"/>
    </row>
    <row r="9" spans="1:8" ht="15.75">
      <c r="A9" s="44"/>
      <c r="B9" s="13"/>
      <c r="C9" s="13"/>
      <c r="D9" s="13"/>
      <c r="E9" s="13"/>
    </row>
    <row r="10" spans="1:8" ht="15.75">
      <c r="A10" s="29" t="s">
        <v>24</v>
      </c>
      <c r="B10" s="28" t="s">
        <v>23</v>
      </c>
      <c r="C10" s="27" t="s">
        <v>22</v>
      </c>
      <c r="D10" s="27" t="s">
        <v>21</v>
      </c>
      <c r="E10" s="27" t="s">
        <v>20</v>
      </c>
    </row>
    <row r="11" spans="1:8" ht="30">
      <c r="A11" s="26" t="s">
        <v>18</v>
      </c>
      <c r="B11" s="25" t="s">
        <v>212</v>
      </c>
      <c r="C11" s="25" t="s">
        <v>211</v>
      </c>
      <c r="D11" s="25" t="s">
        <v>210</v>
      </c>
      <c r="E11" s="25" t="s">
        <v>209</v>
      </c>
    </row>
    <row r="12" spans="1:8">
      <c r="A12" s="86"/>
      <c r="B12" s="13"/>
      <c r="C12" s="13"/>
      <c r="D12" s="13"/>
      <c r="E12" s="13"/>
    </row>
    <row r="13" spans="1:8">
      <c r="A13" s="86">
        <v>1</v>
      </c>
      <c r="B13" s="85" t="s">
        <v>208</v>
      </c>
      <c r="C13" s="46" t="s">
        <v>206</v>
      </c>
      <c r="D13" s="236">
        <v>2234357.6700000009</v>
      </c>
      <c r="E13" s="87">
        <f>2250+20332</f>
        <v>22582</v>
      </c>
      <c r="G13" s="235"/>
      <c r="H13" s="236"/>
    </row>
    <row r="14" spans="1:8">
      <c r="A14" s="86">
        <f t="shared" ref="A14:A42" si="0">SUM(A13+1)</f>
        <v>2</v>
      </c>
      <c r="B14" s="85" t="s">
        <v>207</v>
      </c>
      <c r="C14" s="46" t="s">
        <v>206</v>
      </c>
      <c r="D14" s="236"/>
      <c r="E14" s="13"/>
      <c r="G14" s="235"/>
      <c r="H14" s="236"/>
    </row>
    <row r="15" spans="1:8">
      <c r="A15" s="72">
        <f t="shared" si="0"/>
        <v>3</v>
      </c>
      <c r="B15" s="85" t="s">
        <v>205</v>
      </c>
      <c r="C15" s="46" t="s">
        <v>204</v>
      </c>
      <c r="D15" s="236">
        <v>1143713.3199999998</v>
      </c>
      <c r="E15" s="13"/>
      <c r="G15" s="235"/>
      <c r="H15" s="236"/>
    </row>
    <row r="16" spans="1:8">
      <c r="A16" s="72">
        <f t="shared" si="0"/>
        <v>4</v>
      </c>
      <c r="B16" s="85" t="s">
        <v>203</v>
      </c>
      <c r="C16" s="46" t="s">
        <v>202</v>
      </c>
      <c r="D16" s="236">
        <v>0</v>
      </c>
      <c r="E16" s="13"/>
      <c r="G16" s="235"/>
      <c r="H16" s="236"/>
    </row>
    <row r="17" spans="1:8">
      <c r="A17" s="72">
        <f t="shared" si="0"/>
        <v>5</v>
      </c>
      <c r="B17" s="85" t="s">
        <v>201</v>
      </c>
      <c r="C17" s="46" t="s">
        <v>200</v>
      </c>
      <c r="D17" s="236">
        <v>4212391.83</v>
      </c>
      <c r="E17" s="13"/>
      <c r="G17" s="235"/>
      <c r="H17" s="236"/>
    </row>
    <row r="18" spans="1:8">
      <c r="A18" s="72">
        <f t="shared" si="0"/>
        <v>6</v>
      </c>
      <c r="B18" s="85" t="s">
        <v>199</v>
      </c>
      <c r="C18" s="46" t="s">
        <v>198</v>
      </c>
      <c r="D18" s="236">
        <v>0</v>
      </c>
      <c r="E18" s="13"/>
      <c r="G18" s="235"/>
      <c r="H18" s="236"/>
    </row>
    <row r="19" spans="1:8">
      <c r="A19" s="72">
        <f t="shared" si="0"/>
        <v>7</v>
      </c>
      <c r="B19" s="85" t="s">
        <v>197</v>
      </c>
      <c r="C19" s="46" t="s">
        <v>196</v>
      </c>
      <c r="D19" s="236">
        <v>0</v>
      </c>
      <c r="E19" s="13"/>
      <c r="G19" s="235"/>
      <c r="H19" s="236"/>
    </row>
    <row r="20" spans="1:8">
      <c r="A20" s="72">
        <f t="shared" si="0"/>
        <v>8</v>
      </c>
      <c r="B20" s="85" t="s">
        <v>195</v>
      </c>
      <c r="C20" s="46" t="s">
        <v>194</v>
      </c>
      <c r="D20" s="236">
        <v>0</v>
      </c>
      <c r="E20" s="13"/>
      <c r="G20" s="235"/>
      <c r="H20" s="236"/>
    </row>
    <row r="21" spans="1:8">
      <c r="A21" s="72">
        <f t="shared" si="0"/>
        <v>9</v>
      </c>
      <c r="B21" s="85" t="s">
        <v>193</v>
      </c>
      <c r="C21" s="46" t="s">
        <v>192</v>
      </c>
      <c r="D21" s="236">
        <v>0</v>
      </c>
      <c r="E21" s="13"/>
      <c r="G21" s="235"/>
      <c r="H21" s="236"/>
    </row>
    <row r="22" spans="1:8">
      <c r="A22" s="72">
        <f t="shared" si="0"/>
        <v>10</v>
      </c>
      <c r="B22" s="85" t="s">
        <v>191</v>
      </c>
      <c r="C22" s="46" t="s">
        <v>190</v>
      </c>
      <c r="D22" s="236">
        <v>78279179.830000013</v>
      </c>
      <c r="E22" s="13"/>
      <c r="G22" s="235"/>
      <c r="H22" s="236"/>
    </row>
    <row r="23" spans="1:8">
      <c r="A23" s="72">
        <f t="shared" si="0"/>
        <v>11</v>
      </c>
      <c r="B23" s="85" t="s">
        <v>189</v>
      </c>
      <c r="C23" s="46" t="s">
        <v>188</v>
      </c>
      <c r="D23" s="236">
        <v>20769628.379999999</v>
      </c>
      <c r="E23" s="13"/>
      <c r="G23" s="235"/>
      <c r="H23" s="236"/>
    </row>
    <row r="24" spans="1:8">
      <c r="A24" s="72">
        <f t="shared" si="0"/>
        <v>12</v>
      </c>
      <c r="B24" s="85" t="s">
        <v>187</v>
      </c>
      <c r="C24" s="46" t="s">
        <v>186</v>
      </c>
      <c r="D24" s="236">
        <v>-78279179.830000013</v>
      </c>
      <c r="E24" s="13"/>
      <c r="G24" s="235"/>
      <c r="H24" s="236"/>
    </row>
    <row r="25" spans="1:8">
      <c r="A25" s="72">
        <f t="shared" si="0"/>
        <v>13</v>
      </c>
      <c r="B25" s="85" t="s">
        <v>185</v>
      </c>
      <c r="C25" s="46" t="s">
        <v>184</v>
      </c>
      <c r="D25" s="236">
        <v>-20769628.379999999</v>
      </c>
      <c r="E25" s="13"/>
      <c r="G25" s="235"/>
      <c r="H25" s="236"/>
    </row>
    <row r="26" spans="1:8">
      <c r="A26" s="72">
        <f t="shared" si="0"/>
        <v>14</v>
      </c>
      <c r="B26" s="85" t="s">
        <v>183</v>
      </c>
      <c r="C26" s="46" t="s">
        <v>182</v>
      </c>
      <c r="D26" s="236">
        <v>-6169896.9300000006</v>
      </c>
      <c r="E26" s="13"/>
      <c r="G26" s="235"/>
      <c r="H26" s="236"/>
    </row>
    <row r="27" spans="1:8">
      <c r="A27" s="72">
        <f t="shared" si="0"/>
        <v>15</v>
      </c>
      <c r="B27" s="85" t="s">
        <v>181</v>
      </c>
      <c r="C27" s="46" t="s">
        <v>180</v>
      </c>
      <c r="D27" s="236">
        <v>15095.64</v>
      </c>
      <c r="E27" s="13"/>
      <c r="G27" s="235"/>
      <c r="H27" s="236"/>
    </row>
    <row r="28" spans="1:8">
      <c r="A28" s="72">
        <f t="shared" si="0"/>
        <v>16</v>
      </c>
      <c r="B28" s="85" t="s">
        <v>179</v>
      </c>
      <c r="C28" s="46" t="s">
        <v>178</v>
      </c>
      <c r="D28" s="236">
        <v>0</v>
      </c>
      <c r="E28" s="13"/>
      <c r="G28" s="235"/>
      <c r="H28" s="236"/>
    </row>
    <row r="29" spans="1:8">
      <c r="A29" s="72">
        <f t="shared" si="0"/>
        <v>17</v>
      </c>
      <c r="B29" s="85" t="s">
        <v>177</v>
      </c>
      <c r="C29" s="46" t="s">
        <v>176</v>
      </c>
      <c r="D29" s="236">
        <v>-591926.11</v>
      </c>
      <c r="E29" s="13"/>
      <c r="G29" s="235"/>
      <c r="H29" s="236"/>
    </row>
    <row r="30" spans="1:8">
      <c r="A30" s="72">
        <f t="shared" si="0"/>
        <v>18</v>
      </c>
      <c r="B30" s="85" t="s">
        <v>175</v>
      </c>
      <c r="C30" s="46" t="s">
        <v>174</v>
      </c>
      <c r="D30" s="236">
        <v>2915839.67</v>
      </c>
      <c r="E30" s="13"/>
      <c r="G30" s="235"/>
      <c r="H30" s="236"/>
    </row>
    <row r="31" spans="1:8">
      <c r="A31" s="72">
        <f t="shared" si="0"/>
        <v>19</v>
      </c>
      <c r="B31" s="85" t="s">
        <v>173</v>
      </c>
      <c r="C31" s="46" t="s">
        <v>172</v>
      </c>
      <c r="D31" s="236">
        <v>574282.12</v>
      </c>
      <c r="E31" s="13"/>
      <c r="G31" s="235"/>
      <c r="H31" s="236"/>
    </row>
    <row r="32" spans="1:8">
      <c r="A32" s="72">
        <f t="shared" si="0"/>
        <v>20</v>
      </c>
      <c r="B32" s="85" t="s">
        <v>171</v>
      </c>
      <c r="C32" s="46" t="s">
        <v>170</v>
      </c>
      <c r="D32" s="236">
        <v>0</v>
      </c>
      <c r="E32" s="13"/>
      <c r="G32" s="235"/>
      <c r="H32" s="236"/>
    </row>
    <row r="33" spans="1:8">
      <c r="A33" s="72">
        <f t="shared" si="0"/>
        <v>21</v>
      </c>
      <c r="B33" s="85" t="s">
        <v>169</v>
      </c>
      <c r="C33" s="46" t="s">
        <v>168</v>
      </c>
      <c r="D33" s="236">
        <v>0</v>
      </c>
      <c r="E33" s="13"/>
      <c r="G33" s="235"/>
      <c r="H33" s="236"/>
    </row>
    <row r="34" spans="1:8">
      <c r="A34" s="72">
        <f t="shared" si="0"/>
        <v>22</v>
      </c>
      <c r="B34" s="85" t="s">
        <v>167</v>
      </c>
      <c r="C34" s="46" t="s">
        <v>166</v>
      </c>
      <c r="D34" s="236">
        <v>0</v>
      </c>
      <c r="E34" s="13"/>
      <c r="G34" s="235"/>
      <c r="H34" s="236"/>
    </row>
    <row r="35" spans="1:8">
      <c r="A35" s="72">
        <f t="shared" si="0"/>
        <v>23</v>
      </c>
      <c r="B35" s="85" t="s">
        <v>165</v>
      </c>
      <c r="C35" s="46" t="s">
        <v>164</v>
      </c>
      <c r="D35" s="236">
        <v>17972318.990000002</v>
      </c>
      <c r="E35" s="13"/>
      <c r="G35" s="235"/>
      <c r="H35" s="236"/>
    </row>
    <row r="36" spans="1:8">
      <c r="A36" s="72">
        <f t="shared" si="0"/>
        <v>24</v>
      </c>
      <c r="B36" s="85" t="s">
        <v>163</v>
      </c>
      <c r="C36" s="46" t="s">
        <v>162</v>
      </c>
      <c r="D36" s="236">
        <v>0</v>
      </c>
      <c r="E36" s="13"/>
      <c r="G36" s="235"/>
      <c r="H36" s="236"/>
    </row>
    <row r="37" spans="1:8">
      <c r="A37" s="72">
        <f t="shared" si="0"/>
        <v>25</v>
      </c>
      <c r="B37" s="85" t="s">
        <v>161</v>
      </c>
      <c r="C37" s="46" t="s">
        <v>160</v>
      </c>
      <c r="D37" s="236">
        <v>5000</v>
      </c>
      <c r="E37" s="13"/>
      <c r="G37" s="235"/>
      <c r="H37" s="236"/>
    </row>
    <row r="38" spans="1:8">
      <c r="A38" s="72">
        <f t="shared" si="0"/>
        <v>26</v>
      </c>
      <c r="B38" s="85" t="s">
        <v>159</v>
      </c>
      <c r="C38" s="46" t="s">
        <v>158</v>
      </c>
      <c r="D38" s="236">
        <v>219477.79</v>
      </c>
      <c r="E38" s="13"/>
      <c r="G38" s="235"/>
      <c r="H38" s="236"/>
    </row>
    <row r="39" spans="1:8">
      <c r="A39" s="72">
        <f t="shared" si="0"/>
        <v>27</v>
      </c>
      <c r="B39" s="85" t="s">
        <v>157</v>
      </c>
      <c r="C39" s="46" t="s">
        <v>156</v>
      </c>
      <c r="D39" s="236">
        <v>0</v>
      </c>
      <c r="E39" s="13"/>
      <c r="G39" s="235"/>
      <c r="H39" s="236"/>
    </row>
    <row r="40" spans="1:8">
      <c r="A40" s="72">
        <f t="shared" si="0"/>
        <v>28</v>
      </c>
      <c r="B40" s="85" t="s">
        <v>155</v>
      </c>
      <c r="C40" s="46" t="s">
        <v>154</v>
      </c>
      <c r="D40" s="236">
        <v>1812612.43</v>
      </c>
      <c r="E40" s="13"/>
      <c r="G40" s="235"/>
      <c r="H40" s="236"/>
    </row>
    <row r="41" spans="1:8">
      <c r="A41" s="72">
        <f t="shared" si="0"/>
        <v>29</v>
      </c>
      <c r="B41" s="85" t="s">
        <v>153</v>
      </c>
      <c r="C41" s="46" t="s">
        <v>152</v>
      </c>
      <c r="D41" s="236">
        <v>9697494.120000001</v>
      </c>
      <c r="E41" s="13"/>
      <c r="G41" s="235"/>
      <c r="H41" s="236"/>
    </row>
    <row r="42" spans="1:8" ht="16.5" thickBot="1">
      <c r="A42" s="72">
        <f t="shared" si="0"/>
        <v>30</v>
      </c>
      <c r="B42" s="13"/>
      <c r="C42" s="13" t="s">
        <v>151</v>
      </c>
      <c r="D42" s="84">
        <f>SUM(D13:D41)</f>
        <v>34040760.539999992</v>
      </c>
      <c r="E42" s="13"/>
      <c r="G42" s="235"/>
      <c r="H42" s="249"/>
    </row>
    <row r="43" spans="1:8" ht="15.75" thickTop="1">
      <c r="A43" s="71"/>
      <c r="B43" s="13"/>
      <c r="C43" s="13"/>
      <c r="D43" s="13"/>
      <c r="E43" s="13"/>
      <c r="G43" s="235"/>
    </row>
    <row r="44" spans="1:8" ht="15.75">
      <c r="A44" s="72">
        <f>A42+1</f>
        <v>31</v>
      </c>
      <c r="B44" s="13"/>
      <c r="C44" s="83" t="s">
        <v>150</v>
      </c>
      <c r="D44" s="13"/>
      <c r="E44" s="13"/>
      <c r="G44" s="235"/>
    </row>
    <row r="45" spans="1:8">
      <c r="A45" s="72">
        <f>A44+1</f>
        <v>32</v>
      </c>
      <c r="B45" s="82">
        <v>454</v>
      </c>
      <c r="C45" s="81" t="s">
        <v>149</v>
      </c>
      <c r="D45" s="81">
        <f>SUM(D13:D16)</f>
        <v>3378070.9900000007</v>
      </c>
      <c r="E45" s="80">
        <f>SUM(E13:E16)</f>
        <v>22582</v>
      </c>
    </row>
    <row r="46" spans="1:8">
      <c r="A46" s="72">
        <f>SUM(A45+1)</f>
        <v>33</v>
      </c>
      <c r="B46" s="79">
        <v>456</v>
      </c>
      <c r="C46" s="78" t="s">
        <v>148</v>
      </c>
      <c r="D46" s="78">
        <f>D37</f>
        <v>5000</v>
      </c>
      <c r="E46" s="77" t="s">
        <v>147</v>
      </c>
    </row>
    <row r="47" spans="1:8">
      <c r="A47" s="72">
        <f>SUM(A46+1)</f>
        <v>34</v>
      </c>
      <c r="B47" s="79">
        <v>456</v>
      </c>
      <c r="C47" s="78" t="s">
        <v>146</v>
      </c>
      <c r="D47" s="78"/>
      <c r="E47" s="77" t="s">
        <v>145</v>
      </c>
    </row>
    <row r="48" spans="1:8">
      <c r="A48" s="72">
        <f>SUM(A47+1)</f>
        <v>35</v>
      </c>
      <c r="B48" s="79">
        <v>456</v>
      </c>
      <c r="C48" s="78" t="s">
        <v>144</v>
      </c>
      <c r="D48" s="78">
        <f>D42-SUM(D45:D47)</f>
        <v>30657689.54999999</v>
      </c>
      <c r="E48" s="77"/>
    </row>
    <row r="49" spans="1:5">
      <c r="A49" s="72">
        <f>SUM(A48+1)</f>
        <v>36</v>
      </c>
      <c r="B49" s="76"/>
      <c r="C49" s="75" t="s">
        <v>143</v>
      </c>
      <c r="D49" s="75">
        <f>SUM(D45:D48)</f>
        <v>34040760.539999992</v>
      </c>
      <c r="E49" s="74">
        <f>SUM(E45:E48)</f>
        <v>22582</v>
      </c>
    </row>
    <row r="50" spans="1:5">
      <c r="A50" s="71"/>
      <c r="B50" s="13"/>
      <c r="C50" s="13"/>
      <c r="D50" s="13"/>
      <c r="E50" s="13"/>
    </row>
    <row r="51" spans="1:5">
      <c r="A51" s="72">
        <f>A49+1</f>
        <v>37</v>
      </c>
      <c r="B51" s="73" t="s">
        <v>28</v>
      </c>
      <c r="C51" s="13"/>
      <c r="D51" s="13"/>
      <c r="E51" s="13"/>
    </row>
    <row r="52" spans="1:5" ht="15" customHeight="1">
      <c r="A52" s="72">
        <f>A51+1</f>
        <v>38</v>
      </c>
      <c r="B52" s="71" t="s">
        <v>142</v>
      </c>
      <c r="C52" s="13"/>
      <c r="D52" s="13"/>
      <c r="E52" s="13"/>
    </row>
    <row r="53" spans="1:5" ht="12.75" customHeight="1">
      <c r="A53" s="70"/>
    </row>
    <row r="54" spans="1:5">
      <c r="A54" s="70"/>
    </row>
    <row r="55" spans="1:5">
      <c r="A55" s="70"/>
    </row>
    <row r="56" spans="1:5">
      <c r="A56" s="70"/>
    </row>
    <row r="57" spans="1:5">
      <c r="A57" s="70"/>
    </row>
    <row r="58" spans="1:5">
      <c r="A58" s="70"/>
    </row>
    <row r="59" spans="1:5">
      <c r="A59" s="70"/>
    </row>
    <row r="60" spans="1:5">
      <c r="A60" s="70"/>
    </row>
    <row r="61" spans="1:5">
      <c r="A61" s="70"/>
    </row>
    <row r="62" spans="1:5">
      <c r="A62" s="70"/>
    </row>
    <row r="63" spans="1:5" ht="13.35" customHeight="1">
      <c r="A63" s="70"/>
    </row>
    <row r="64" spans="1:5">
      <c r="A64" s="70"/>
    </row>
    <row r="65" spans="1:1">
      <c r="A65" s="70"/>
    </row>
    <row r="66" spans="1:1">
      <c r="A66" s="70"/>
    </row>
    <row r="67" spans="1:1">
      <c r="A67" s="70"/>
    </row>
    <row r="68" spans="1:1">
      <c r="A68" s="70"/>
    </row>
    <row r="69" spans="1:1">
      <c r="A69" s="70"/>
    </row>
  </sheetData>
  <printOptions horizontalCentered="1"/>
  <pageMargins left="0.7" right="0.7" top="0.75" bottom="0.75" header="0.3" footer="0.3"/>
  <pageSetup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workbookViewId="0"/>
  </sheetViews>
  <sheetFormatPr defaultColWidth="8" defaultRowHeight="15"/>
  <cols>
    <col min="1" max="1" width="5.625" style="69" customWidth="1"/>
    <col min="2" max="2" width="7.5" style="103" customWidth="1"/>
    <col min="3" max="3" width="6.75" style="68" bestFit="1" customWidth="1"/>
    <col min="4" max="4" width="36.375" style="68" bestFit="1" customWidth="1"/>
    <col min="5" max="5" width="12.75" customWidth="1"/>
    <col min="6" max="6" width="16" bestFit="1" customWidth="1"/>
    <col min="7" max="7" width="12.625" customWidth="1"/>
    <col min="8" max="8" width="14.875" style="68" customWidth="1"/>
    <col min="9" max="9" width="13.125" style="68" customWidth="1"/>
    <col min="10" max="10" width="12.125" style="68" customWidth="1"/>
    <col min="11" max="11" width="11.75" style="68" bestFit="1" customWidth="1"/>
    <col min="12" max="12" width="12.375" style="68" bestFit="1" customWidth="1"/>
    <col min="13" max="16384" width="8" style="68"/>
  </cols>
  <sheetData>
    <row r="1" spans="1:13">
      <c r="M1" s="39"/>
    </row>
    <row r="2" spans="1:13">
      <c r="M2" s="132"/>
    </row>
    <row r="3" spans="1:13">
      <c r="M3" s="132" t="s">
        <v>417</v>
      </c>
    </row>
    <row r="5" spans="1:13" ht="21">
      <c r="B5" s="101" t="s">
        <v>354</v>
      </c>
      <c r="C5" s="13"/>
      <c r="D5" s="13"/>
      <c r="E5" s="40"/>
      <c r="F5" s="40"/>
      <c r="G5" s="40"/>
      <c r="H5" s="13"/>
      <c r="I5" s="13"/>
      <c r="J5" s="13"/>
    </row>
    <row r="6" spans="1:13">
      <c r="B6" s="100"/>
      <c r="C6" s="13"/>
      <c r="D6" s="13"/>
      <c r="E6" s="40"/>
      <c r="F6" s="40"/>
      <c r="G6" s="40"/>
      <c r="H6" s="13"/>
      <c r="I6" s="13"/>
      <c r="J6" s="13"/>
    </row>
    <row r="7" spans="1:13" ht="15.75">
      <c r="B7" s="96" t="s">
        <v>266</v>
      </c>
      <c r="C7" s="13"/>
      <c r="D7" s="13"/>
      <c r="E7" s="40"/>
      <c r="F7" s="40"/>
      <c r="G7" s="40"/>
      <c r="H7" s="13"/>
      <c r="I7" s="13"/>
      <c r="J7" s="13"/>
    </row>
    <row r="8" spans="1:13" ht="15.75">
      <c r="B8" s="102" t="str">
        <f>'Index and Summary'!B7</f>
        <v>Year Ending December 31, 2015</v>
      </c>
      <c r="C8" s="13"/>
      <c r="D8" s="13"/>
      <c r="E8" s="40"/>
      <c r="F8" s="40"/>
      <c r="G8" s="40"/>
      <c r="H8" s="13"/>
      <c r="I8" s="13"/>
      <c r="J8" s="13"/>
    </row>
    <row r="9" spans="1:13">
      <c r="A9" s="13"/>
      <c r="B9" s="131"/>
      <c r="C9" s="13"/>
      <c r="D9" s="13"/>
      <c r="E9" s="13"/>
      <c r="F9" s="13"/>
      <c r="G9" s="13"/>
      <c r="H9" s="13"/>
      <c r="I9" s="13"/>
      <c r="J9" s="13"/>
    </row>
    <row r="10" spans="1:13">
      <c r="A10" s="13"/>
      <c r="B10" s="131"/>
      <c r="C10" s="13"/>
      <c r="D10" s="13"/>
      <c r="E10" s="129"/>
      <c r="F10" s="130" t="s">
        <v>265</v>
      </c>
      <c r="G10" s="129"/>
      <c r="H10" s="129"/>
      <c r="I10" s="130" t="s">
        <v>264</v>
      </c>
      <c r="J10" s="129"/>
      <c r="K10" s="129"/>
      <c r="L10" s="130" t="s">
        <v>263</v>
      </c>
      <c r="M10" s="129"/>
    </row>
    <row r="11" spans="1:13" ht="15.75">
      <c r="A11" s="127" t="s">
        <v>24</v>
      </c>
      <c r="B11" s="128" t="s">
        <v>23</v>
      </c>
      <c r="C11" s="127" t="s">
        <v>22</v>
      </c>
      <c r="D11" s="127" t="s">
        <v>21</v>
      </c>
      <c r="E11" s="126" t="s">
        <v>20</v>
      </c>
      <c r="F11" s="126" t="s">
        <v>19</v>
      </c>
      <c r="G11" s="126" t="s">
        <v>139</v>
      </c>
      <c r="H11" s="126" t="s">
        <v>138</v>
      </c>
      <c r="I11" s="126" t="s">
        <v>137</v>
      </c>
      <c r="J11" s="126" t="s">
        <v>136</v>
      </c>
      <c r="K11" s="126" t="s">
        <v>135</v>
      </c>
      <c r="L11" s="126" t="s">
        <v>217</v>
      </c>
      <c r="M11" s="126" t="s">
        <v>216</v>
      </c>
    </row>
    <row r="12" spans="1:13" s="122" customFormat="1" ht="30">
      <c r="A12" s="124" t="s">
        <v>134</v>
      </c>
      <c r="B12" s="125" t="s">
        <v>262</v>
      </c>
      <c r="C12" s="125" t="s">
        <v>261</v>
      </c>
      <c r="D12" s="124" t="s">
        <v>132</v>
      </c>
      <c r="E12" s="123" t="s">
        <v>260</v>
      </c>
      <c r="F12" s="123" t="s">
        <v>259</v>
      </c>
      <c r="G12" s="123" t="s">
        <v>258</v>
      </c>
      <c r="H12" s="123" t="s">
        <v>260</v>
      </c>
      <c r="I12" s="123" t="s">
        <v>259</v>
      </c>
      <c r="J12" s="123" t="s">
        <v>258</v>
      </c>
      <c r="K12" s="123" t="s">
        <v>260</v>
      </c>
      <c r="L12" s="123" t="s">
        <v>259</v>
      </c>
      <c r="M12" s="123" t="s">
        <v>258</v>
      </c>
    </row>
    <row r="13" spans="1:13">
      <c r="A13" s="13"/>
      <c r="B13" s="121"/>
      <c r="C13" s="13"/>
      <c r="D13" s="13"/>
      <c r="E13" s="13"/>
      <c r="F13" s="13"/>
      <c r="G13" s="13"/>
      <c r="H13" s="13"/>
      <c r="I13" s="13"/>
      <c r="J13" s="13"/>
    </row>
    <row r="14" spans="1:13">
      <c r="A14" s="13">
        <f t="shared" ref="A14:A37" si="0">SUM(A13+1)</f>
        <v>1</v>
      </c>
      <c r="B14" s="113"/>
      <c r="C14" s="13"/>
      <c r="D14" s="115" t="s">
        <v>257</v>
      </c>
      <c r="E14" s="117">
        <f>73971452+497576.61</f>
        <v>74469028.609999999</v>
      </c>
      <c r="F14" s="112">
        <f>SUM(E14-G14)</f>
        <v>74469028.609999999</v>
      </c>
      <c r="G14" s="117">
        <v>0</v>
      </c>
      <c r="H14" s="117">
        <f>73971452+497576.61</f>
        <v>74469028.609999999</v>
      </c>
      <c r="I14" s="112">
        <f>SUM(H14-J14)</f>
        <v>74469028.609999999</v>
      </c>
      <c r="J14" s="117">
        <v>0</v>
      </c>
      <c r="K14" s="68">
        <f>(E14+H14)/2</f>
        <v>74469028.609999999</v>
      </c>
      <c r="L14" s="68">
        <f>(F14+I14)/2</f>
        <v>74469028.609999999</v>
      </c>
      <c r="M14" s="68">
        <f>(G14+J14)/2</f>
        <v>0</v>
      </c>
    </row>
    <row r="15" spans="1:13">
      <c r="A15" s="13">
        <f t="shared" si="0"/>
        <v>2</v>
      </c>
      <c r="B15" s="113"/>
      <c r="C15" s="13"/>
      <c r="D15" s="115"/>
      <c r="E15" s="120"/>
      <c r="F15" s="71"/>
      <c r="G15" s="120"/>
      <c r="H15" s="120"/>
      <c r="I15" s="71"/>
      <c r="J15" s="120"/>
    </row>
    <row r="16" spans="1:13">
      <c r="A16" s="13">
        <f t="shared" si="0"/>
        <v>3</v>
      </c>
      <c r="B16" s="119" t="s">
        <v>255</v>
      </c>
      <c r="C16" s="118">
        <v>48649</v>
      </c>
      <c r="D16" s="71" t="s">
        <v>256</v>
      </c>
      <c r="E16" s="87">
        <v>259549.14</v>
      </c>
      <c r="F16" s="112">
        <f>SUM(E16-G16)</f>
        <v>259549.14</v>
      </c>
      <c r="G16" s="117">
        <v>0</v>
      </c>
      <c r="H16" s="87">
        <v>259549.14</v>
      </c>
      <c r="I16" s="112">
        <f>SUM(H16-J16)</f>
        <v>259549.14</v>
      </c>
      <c r="J16" s="117">
        <v>0</v>
      </c>
      <c r="K16" s="68">
        <f t="shared" ref="K16:K29" si="1">(E16+H16)/2</f>
        <v>259549.14</v>
      </c>
      <c r="L16" s="68">
        <f t="shared" ref="L16:L29" si="2">(F16+I16)/2</f>
        <v>259549.14</v>
      </c>
      <c r="M16" s="68">
        <f t="shared" ref="M16:M29" si="3">(G16+J16)/2</f>
        <v>0</v>
      </c>
    </row>
    <row r="17" spans="1:13">
      <c r="A17" s="13">
        <f t="shared" si="0"/>
        <v>4</v>
      </c>
      <c r="B17" s="119" t="s">
        <v>255</v>
      </c>
      <c r="C17" s="118">
        <v>48650</v>
      </c>
      <c r="D17" s="71" t="s">
        <v>254</v>
      </c>
      <c r="E17" s="87">
        <v>259549.14</v>
      </c>
      <c r="F17" s="112">
        <f>SUM(E17-G17)</f>
        <v>259549.14</v>
      </c>
      <c r="G17" s="117">
        <v>0</v>
      </c>
      <c r="H17" s="87">
        <v>259549.14</v>
      </c>
      <c r="I17" s="112">
        <f>SUM(H17-J17)</f>
        <v>259549.14</v>
      </c>
      <c r="J17" s="117">
        <v>0</v>
      </c>
      <c r="K17" s="68">
        <f t="shared" si="1"/>
        <v>259549.14</v>
      </c>
      <c r="L17" s="68">
        <f t="shared" si="2"/>
        <v>259549.14</v>
      </c>
      <c r="M17" s="68">
        <f t="shared" si="3"/>
        <v>0</v>
      </c>
    </row>
    <row r="18" spans="1:13">
      <c r="A18" s="13">
        <f t="shared" si="0"/>
        <v>5</v>
      </c>
      <c r="B18" s="119">
        <v>1410</v>
      </c>
      <c r="C18" s="118">
        <v>83178</v>
      </c>
      <c r="D18" s="71" t="s">
        <v>253</v>
      </c>
      <c r="E18" s="87">
        <v>497576.61</v>
      </c>
      <c r="F18" s="112">
        <v>497576.61</v>
      </c>
      <c r="G18" s="117">
        <v>0</v>
      </c>
      <c r="H18" s="87">
        <v>497576.61</v>
      </c>
      <c r="I18" s="112">
        <v>497576.61</v>
      </c>
      <c r="J18" s="117">
        <v>0</v>
      </c>
      <c r="K18" s="68">
        <f t="shared" si="1"/>
        <v>497576.61</v>
      </c>
      <c r="L18" s="68">
        <f t="shared" si="2"/>
        <v>497576.61</v>
      </c>
      <c r="M18" s="68">
        <f t="shared" si="3"/>
        <v>0</v>
      </c>
    </row>
    <row r="19" spans="1:13">
      <c r="A19" s="13">
        <f t="shared" si="0"/>
        <v>6</v>
      </c>
      <c r="B19" s="119">
        <v>1411</v>
      </c>
      <c r="C19" s="118">
        <v>85186</v>
      </c>
      <c r="D19" s="71" t="s">
        <v>252</v>
      </c>
      <c r="E19" s="87">
        <v>1228220.8600000001</v>
      </c>
      <c r="F19" s="112">
        <v>1228220.8600000001</v>
      </c>
      <c r="G19" s="117">
        <v>0</v>
      </c>
      <c r="H19" s="87">
        <v>1228220.8600000001</v>
      </c>
      <c r="I19" s="112">
        <v>1228220.8600000001</v>
      </c>
      <c r="J19" s="117">
        <v>0</v>
      </c>
      <c r="K19" s="68">
        <f t="shared" si="1"/>
        <v>1228220.8600000001</v>
      </c>
      <c r="L19" s="68">
        <f t="shared" si="2"/>
        <v>1228220.8600000001</v>
      </c>
      <c r="M19" s="68">
        <f t="shared" si="3"/>
        <v>0</v>
      </c>
    </row>
    <row r="20" spans="1:13">
      <c r="A20" s="13">
        <f t="shared" si="0"/>
        <v>7</v>
      </c>
      <c r="B20" s="119">
        <v>1412</v>
      </c>
      <c r="C20" s="118">
        <v>85187</v>
      </c>
      <c r="D20" s="71" t="s">
        <v>251</v>
      </c>
      <c r="E20" s="87">
        <v>330865.3</v>
      </c>
      <c r="F20" s="112">
        <v>330865.3</v>
      </c>
      <c r="G20" s="117">
        <v>0</v>
      </c>
      <c r="H20" s="87">
        <v>330865.3</v>
      </c>
      <c r="I20" s="112">
        <v>330865.3</v>
      </c>
      <c r="J20" s="117">
        <v>0</v>
      </c>
      <c r="K20" s="68">
        <f t="shared" si="1"/>
        <v>330865.3</v>
      </c>
      <c r="L20" s="68">
        <f t="shared" si="2"/>
        <v>330865.3</v>
      </c>
      <c r="M20" s="68">
        <f t="shared" si="3"/>
        <v>0</v>
      </c>
    </row>
    <row r="21" spans="1:13">
      <c r="A21" s="13">
        <f t="shared" si="0"/>
        <v>8</v>
      </c>
      <c r="B21" s="118">
        <v>1556</v>
      </c>
      <c r="C21" s="118">
        <v>14505</v>
      </c>
      <c r="D21" s="71" t="s">
        <v>250</v>
      </c>
      <c r="E21" s="87">
        <v>29513.7</v>
      </c>
      <c r="F21" s="112">
        <f t="shared" ref="F21:F28" si="4">SUM(E21-G21)</f>
        <v>29513.7</v>
      </c>
      <c r="G21" s="117">
        <v>0</v>
      </c>
      <c r="H21" s="87">
        <v>29513.7</v>
      </c>
      <c r="I21" s="112">
        <f t="shared" ref="I21:I28" si="5">SUM(H21-J21)</f>
        <v>29513.7</v>
      </c>
      <c r="J21" s="117">
        <v>0</v>
      </c>
      <c r="K21" s="68">
        <f t="shared" si="1"/>
        <v>29513.7</v>
      </c>
      <c r="L21" s="68">
        <f t="shared" si="2"/>
        <v>29513.7</v>
      </c>
      <c r="M21" s="68">
        <f t="shared" si="3"/>
        <v>0</v>
      </c>
    </row>
    <row r="22" spans="1:13">
      <c r="A22" s="13">
        <f t="shared" si="0"/>
        <v>9</v>
      </c>
      <c r="B22" s="118">
        <v>1567</v>
      </c>
      <c r="C22" s="118">
        <v>14506</v>
      </c>
      <c r="D22" s="71" t="s">
        <v>249</v>
      </c>
      <c r="E22" s="87">
        <v>26236.25</v>
      </c>
      <c r="F22" s="112">
        <f t="shared" si="4"/>
        <v>26236.25</v>
      </c>
      <c r="G22" s="117">
        <v>0</v>
      </c>
      <c r="H22" s="87">
        <v>26236.25</v>
      </c>
      <c r="I22" s="112">
        <f t="shared" si="5"/>
        <v>26236.25</v>
      </c>
      <c r="J22" s="117">
        <v>0</v>
      </c>
      <c r="K22" s="68">
        <f t="shared" si="1"/>
        <v>26236.25</v>
      </c>
      <c r="L22" s="68">
        <f t="shared" si="2"/>
        <v>26236.25</v>
      </c>
      <c r="M22" s="68">
        <f t="shared" si="3"/>
        <v>0</v>
      </c>
    </row>
    <row r="23" spans="1:13">
      <c r="A23" s="13">
        <f t="shared" si="0"/>
        <v>10</v>
      </c>
      <c r="B23" s="118">
        <v>1575</v>
      </c>
      <c r="C23" s="118">
        <v>14507</v>
      </c>
      <c r="D23" s="71" t="s">
        <v>248</v>
      </c>
      <c r="E23" s="87">
        <v>39699.089999999997</v>
      </c>
      <c r="F23" s="112">
        <f t="shared" si="4"/>
        <v>39699.089999999997</v>
      </c>
      <c r="G23" s="117">
        <v>0</v>
      </c>
      <c r="H23" s="87">
        <v>39699.089999999997</v>
      </c>
      <c r="I23" s="112">
        <f t="shared" si="5"/>
        <v>39699.089999999997</v>
      </c>
      <c r="J23" s="117">
        <v>0</v>
      </c>
      <c r="K23" s="68">
        <f t="shared" si="1"/>
        <v>39699.089999999997</v>
      </c>
      <c r="L23" s="68">
        <f t="shared" si="2"/>
        <v>39699.089999999997</v>
      </c>
      <c r="M23" s="68">
        <f t="shared" si="3"/>
        <v>0</v>
      </c>
    </row>
    <row r="24" spans="1:13">
      <c r="A24" s="13">
        <f t="shared" si="0"/>
        <v>11</v>
      </c>
      <c r="B24" s="118">
        <v>1935</v>
      </c>
      <c r="C24" s="118">
        <v>17447</v>
      </c>
      <c r="D24" s="71" t="s">
        <v>247</v>
      </c>
      <c r="E24" s="87">
        <v>15273.87</v>
      </c>
      <c r="F24" s="112">
        <f t="shared" si="4"/>
        <v>15273.87</v>
      </c>
      <c r="G24" s="117">
        <v>0</v>
      </c>
      <c r="H24" s="87">
        <v>15273.87</v>
      </c>
      <c r="I24" s="112">
        <f t="shared" si="5"/>
        <v>15273.87</v>
      </c>
      <c r="J24" s="117">
        <v>0</v>
      </c>
      <c r="K24" s="68">
        <f t="shared" si="1"/>
        <v>15273.87</v>
      </c>
      <c r="L24" s="68">
        <f t="shared" si="2"/>
        <v>15273.87</v>
      </c>
      <c r="M24" s="68">
        <f t="shared" si="3"/>
        <v>0</v>
      </c>
    </row>
    <row r="25" spans="1:13">
      <c r="A25" s="13">
        <f t="shared" si="0"/>
        <v>12</v>
      </c>
      <c r="B25" s="118">
        <v>3112</v>
      </c>
      <c r="C25" s="118">
        <v>12531</v>
      </c>
      <c r="D25" s="71" t="s">
        <v>246</v>
      </c>
      <c r="E25" s="87">
        <v>100336</v>
      </c>
      <c r="F25" s="112">
        <f t="shared" si="4"/>
        <v>100336</v>
      </c>
      <c r="G25" s="117">
        <v>0</v>
      </c>
      <c r="H25" s="87">
        <v>100336</v>
      </c>
      <c r="I25" s="112">
        <f t="shared" si="5"/>
        <v>100336</v>
      </c>
      <c r="J25" s="117">
        <v>0</v>
      </c>
      <c r="K25" s="68">
        <f t="shared" si="1"/>
        <v>100336</v>
      </c>
      <c r="L25" s="68">
        <f t="shared" si="2"/>
        <v>100336</v>
      </c>
      <c r="M25" s="68">
        <f t="shared" si="3"/>
        <v>0</v>
      </c>
    </row>
    <row r="26" spans="1:13">
      <c r="A26" s="13">
        <f t="shared" si="0"/>
        <v>13</v>
      </c>
      <c r="B26" s="118">
        <v>3117</v>
      </c>
      <c r="C26" s="118">
        <v>12534</v>
      </c>
      <c r="D26" s="71" t="s">
        <v>245</v>
      </c>
      <c r="E26" s="87">
        <v>0</v>
      </c>
      <c r="F26" s="112">
        <f t="shared" si="4"/>
        <v>0</v>
      </c>
      <c r="G26" s="117">
        <v>0</v>
      </c>
      <c r="H26" s="87">
        <v>0</v>
      </c>
      <c r="I26" s="112">
        <f t="shared" si="5"/>
        <v>0</v>
      </c>
      <c r="J26" s="117">
        <v>0</v>
      </c>
      <c r="K26" s="68">
        <f t="shared" si="1"/>
        <v>0</v>
      </c>
      <c r="L26" s="68">
        <f t="shared" si="2"/>
        <v>0</v>
      </c>
      <c r="M26" s="68">
        <f t="shared" si="3"/>
        <v>0</v>
      </c>
    </row>
    <row r="27" spans="1:13">
      <c r="A27" s="13">
        <f t="shared" si="0"/>
        <v>14</v>
      </c>
      <c r="B27" s="118">
        <v>3118</v>
      </c>
      <c r="C27" s="118">
        <v>12536</v>
      </c>
      <c r="D27" s="71" t="s">
        <v>244</v>
      </c>
      <c r="E27" s="87">
        <v>12935.49</v>
      </c>
      <c r="F27" s="112">
        <f t="shared" si="4"/>
        <v>12935.49</v>
      </c>
      <c r="G27" s="117">
        <v>0</v>
      </c>
      <c r="H27" s="87">
        <v>12935.49</v>
      </c>
      <c r="I27" s="112">
        <f t="shared" si="5"/>
        <v>12935.49</v>
      </c>
      <c r="J27" s="117">
        <v>0</v>
      </c>
      <c r="K27" s="68">
        <f t="shared" si="1"/>
        <v>12935.49</v>
      </c>
      <c r="L27" s="68">
        <f t="shared" si="2"/>
        <v>12935.49</v>
      </c>
      <c r="M27" s="68">
        <f t="shared" si="3"/>
        <v>0</v>
      </c>
    </row>
    <row r="28" spans="1:13">
      <c r="A28" s="13">
        <f t="shared" si="0"/>
        <v>15</v>
      </c>
      <c r="B28" s="118">
        <v>3862</v>
      </c>
      <c r="C28" s="118">
        <v>17446</v>
      </c>
      <c r="D28" s="71" t="s">
        <v>243</v>
      </c>
      <c r="E28" s="87">
        <v>55367.78</v>
      </c>
      <c r="F28" s="112">
        <f t="shared" si="4"/>
        <v>55367.78</v>
      </c>
      <c r="G28" s="117">
        <v>0</v>
      </c>
      <c r="H28" s="87">
        <v>55367.78</v>
      </c>
      <c r="I28" s="112">
        <f t="shared" si="5"/>
        <v>55367.78</v>
      </c>
      <c r="J28" s="117">
        <v>0</v>
      </c>
      <c r="K28" s="68">
        <f t="shared" si="1"/>
        <v>55367.78</v>
      </c>
      <c r="L28" s="68">
        <f t="shared" si="2"/>
        <v>55367.78</v>
      </c>
      <c r="M28" s="68">
        <f t="shared" si="3"/>
        <v>0</v>
      </c>
    </row>
    <row r="29" spans="1:13">
      <c r="A29" s="13">
        <f t="shared" si="0"/>
        <v>16</v>
      </c>
      <c r="B29" s="113"/>
      <c r="C29" s="13"/>
      <c r="D29" s="115" t="s">
        <v>242</v>
      </c>
      <c r="E29" s="116">
        <f t="shared" ref="E29:J29" si="6">SUM(E16:E28)</f>
        <v>2855123.23</v>
      </c>
      <c r="F29" s="116">
        <f t="shared" si="6"/>
        <v>2855123.23</v>
      </c>
      <c r="G29" s="116">
        <f t="shared" si="6"/>
        <v>0</v>
      </c>
      <c r="H29" s="116">
        <f t="shared" si="6"/>
        <v>2855123.23</v>
      </c>
      <c r="I29" s="116">
        <f t="shared" si="6"/>
        <v>2855123.23</v>
      </c>
      <c r="J29" s="116">
        <f t="shared" si="6"/>
        <v>0</v>
      </c>
      <c r="K29" s="116">
        <f t="shared" si="1"/>
        <v>2855123.23</v>
      </c>
      <c r="L29" s="116">
        <f t="shared" si="2"/>
        <v>2855123.23</v>
      </c>
      <c r="M29" s="116">
        <f t="shared" si="3"/>
        <v>0</v>
      </c>
    </row>
    <row r="30" spans="1:13">
      <c r="A30" s="13">
        <f t="shared" si="0"/>
        <v>17</v>
      </c>
      <c r="B30" s="113"/>
      <c r="C30" s="13"/>
      <c r="D30" s="115"/>
      <c r="E30" s="111"/>
      <c r="F30" s="112"/>
      <c r="G30" s="111"/>
      <c r="H30" s="111"/>
      <c r="I30" s="112"/>
      <c r="J30" s="111"/>
    </row>
    <row r="31" spans="1:13">
      <c r="A31" s="13">
        <f t="shared" si="0"/>
        <v>18</v>
      </c>
      <c r="B31" s="113"/>
      <c r="C31" s="13"/>
      <c r="D31" s="115" t="s">
        <v>241</v>
      </c>
      <c r="E31" s="114">
        <v>0</v>
      </c>
      <c r="F31" s="112">
        <f>SUM(E31-G31)</f>
        <v>0</v>
      </c>
      <c r="G31" s="114">
        <v>0</v>
      </c>
      <c r="H31" s="114">
        <v>0</v>
      </c>
      <c r="I31" s="112">
        <f>SUM(H31-J31)</f>
        <v>0</v>
      </c>
      <c r="J31" s="114">
        <v>0</v>
      </c>
      <c r="K31" s="68">
        <f>(E31+H31)/2</f>
        <v>0</v>
      </c>
      <c r="L31" s="68">
        <f>(F31+I31)/2</f>
        <v>0</v>
      </c>
      <c r="M31" s="68">
        <f>(G31+J31)/2</f>
        <v>0</v>
      </c>
    </row>
    <row r="32" spans="1:13">
      <c r="A32" s="13">
        <f t="shared" si="0"/>
        <v>19</v>
      </c>
      <c r="B32" s="113"/>
      <c r="C32" s="13"/>
      <c r="D32" s="13"/>
      <c r="E32" s="111"/>
      <c r="F32" s="112"/>
      <c r="G32" s="111"/>
      <c r="H32" s="111"/>
      <c r="I32" s="112"/>
      <c r="J32" s="111"/>
    </row>
    <row r="33" spans="1:13">
      <c r="A33" s="13">
        <f t="shared" si="0"/>
        <v>20</v>
      </c>
      <c r="B33" s="113"/>
      <c r="C33" s="13"/>
      <c r="D33" s="115" t="s">
        <v>240</v>
      </c>
      <c r="E33" s="114">
        <v>0</v>
      </c>
      <c r="F33" s="112">
        <f>SUM(E33-G33)</f>
        <v>0</v>
      </c>
      <c r="G33" s="114">
        <v>0</v>
      </c>
      <c r="H33" s="114">
        <v>0</v>
      </c>
      <c r="I33" s="112">
        <f>SUM(H33-J33)</f>
        <v>0</v>
      </c>
      <c r="J33" s="114">
        <v>0</v>
      </c>
      <c r="K33" s="68">
        <f>(E33+H33)/2</f>
        <v>0</v>
      </c>
      <c r="L33" s="68">
        <f>(F33+I33)/2</f>
        <v>0</v>
      </c>
      <c r="M33" s="68">
        <f>(G33+J33)/2</f>
        <v>0</v>
      </c>
    </row>
    <row r="34" spans="1:13">
      <c r="A34" s="13">
        <f t="shared" si="0"/>
        <v>21</v>
      </c>
      <c r="B34" s="113"/>
      <c r="C34" s="13"/>
      <c r="D34" s="115"/>
      <c r="E34" s="111"/>
      <c r="F34" s="112"/>
      <c r="G34" s="111"/>
      <c r="H34" s="111"/>
      <c r="I34" s="112"/>
      <c r="J34" s="111"/>
    </row>
    <row r="35" spans="1:13">
      <c r="A35" s="13">
        <f t="shared" si="0"/>
        <v>22</v>
      </c>
      <c r="B35" s="113"/>
      <c r="C35" s="13"/>
      <c r="D35" s="115" t="s">
        <v>239</v>
      </c>
      <c r="E35" s="114">
        <v>0</v>
      </c>
      <c r="F35" s="112">
        <f>SUM(E35-G35)</f>
        <v>0</v>
      </c>
      <c r="G35" s="114">
        <v>0</v>
      </c>
      <c r="H35" s="114">
        <v>0</v>
      </c>
      <c r="I35" s="112">
        <f>SUM(H35-J35)</f>
        <v>0</v>
      </c>
      <c r="J35" s="114">
        <v>0</v>
      </c>
      <c r="K35" s="68">
        <f>(E35+H35)/2</f>
        <v>0</v>
      </c>
      <c r="L35" s="68">
        <f>(F35+I35)/2</f>
        <v>0</v>
      </c>
      <c r="M35" s="68">
        <f>(G35+J35)/2</f>
        <v>0</v>
      </c>
    </row>
    <row r="36" spans="1:13" ht="15.75" thickBot="1">
      <c r="A36" s="13">
        <f t="shared" si="0"/>
        <v>23</v>
      </c>
      <c r="B36" s="113"/>
      <c r="C36" s="13"/>
      <c r="D36" s="13"/>
      <c r="E36" s="111"/>
      <c r="F36" s="112"/>
      <c r="G36" s="111"/>
      <c r="H36" s="111"/>
      <c r="I36" s="112"/>
      <c r="J36" s="111"/>
    </row>
    <row r="37" spans="1:13" ht="15.75" thickTop="1">
      <c r="A37" s="13">
        <f t="shared" si="0"/>
        <v>24</v>
      </c>
      <c r="B37" s="110"/>
      <c r="C37" s="13"/>
      <c r="D37" s="13" t="s">
        <v>238</v>
      </c>
      <c r="E37" s="109">
        <f t="shared" ref="E37:J37" si="7">SUM(E14+E29+E31+E33+E35)</f>
        <v>77324151.840000004</v>
      </c>
      <c r="F37" s="109">
        <f t="shared" si="7"/>
        <v>77324151.840000004</v>
      </c>
      <c r="G37" s="109">
        <f t="shared" si="7"/>
        <v>0</v>
      </c>
      <c r="H37" s="109">
        <f t="shared" si="7"/>
        <v>77324151.840000004</v>
      </c>
      <c r="I37" s="109">
        <f t="shared" si="7"/>
        <v>77324151.840000004</v>
      </c>
      <c r="J37" s="109">
        <f t="shared" si="7"/>
        <v>0</v>
      </c>
      <c r="K37" s="109">
        <f>(E37+H37)/2</f>
        <v>77324151.840000004</v>
      </c>
      <c r="L37" s="109">
        <f>(F37+I37)/2</f>
        <v>77324151.840000004</v>
      </c>
      <c r="M37" s="109">
        <f>(G37+J37)/2</f>
        <v>0</v>
      </c>
    </row>
    <row r="38" spans="1:13">
      <c r="B38" s="108"/>
      <c r="D38" s="107"/>
      <c r="H38" s="106"/>
      <c r="I38" s="105"/>
      <c r="J38" s="105"/>
    </row>
    <row r="39" spans="1:13">
      <c r="A39" s="94">
        <f>A37+1</f>
        <v>25</v>
      </c>
      <c r="B39" s="73" t="s">
        <v>28</v>
      </c>
    </row>
    <row r="40" spans="1:13">
      <c r="A40" s="94">
        <f>A39+1</f>
        <v>26</v>
      </c>
      <c r="B40" s="71" t="s">
        <v>0</v>
      </c>
    </row>
    <row r="41" spans="1:13">
      <c r="B41" s="104"/>
    </row>
    <row r="42" spans="1:13">
      <c r="B42" s="104"/>
    </row>
    <row r="43" spans="1:13">
      <c r="B43" s="104"/>
    </row>
    <row r="44" spans="1:13">
      <c r="B44" s="104"/>
    </row>
    <row r="45" spans="1:13">
      <c r="B45" s="104"/>
    </row>
    <row r="46" spans="1:13">
      <c r="B46" s="104"/>
    </row>
    <row r="47" spans="1:13">
      <c r="B47" s="104"/>
    </row>
    <row r="48" spans="1:13">
      <c r="B48" s="104"/>
    </row>
    <row r="49" spans="2:2">
      <c r="B49" s="104"/>
    </row>
    <row r="50" spans="2:2">
      <c r="B50" s="104"/>
    </row>
    <row r="51" spans="2:2">
      <c r="B51" s="104"/>
    </row>
    <row r="52" spans="2:2">
      <c r="B52" s="104"/>
    </row>
    <row r="53" spans="2:2">
      <c r="B53" s="104"/>
    </row>
    <row r="54" spans="2:2">
      <c r="B54" s="104"/>
    </row>
    <row r="55" spans="2:2">
      <c r="B55" s="104"/>
    </row>
    <row r="56" spans="2:2">
      <c r="B56" s="104"/>
    </row>
    <row r="57" spans="2:2">
      <c r="B57" s="104"/>
    </row>
    <row r="58" spans="2:2">
      <c r="B58" s="104"/>
    </row>
    <row r="59" spans="2:2">
      <c r="B59" s="104"/>
    </row>
    <row r="60" spans="2:2">
      <c r="B60" s="104"/>
    </row>
    <row r="61" spans="2:2">
      <c r="B61" s="104"/>
    </row>
    <row r="62" spans="2:2">
      <c r="B62" s="104"/>
    </row>
    <row r="63" spans="2:2">
      <c r="B63" s="104"/>
    </row>
    <row r="64" spans="2:2">
      <c r="B64" s="104"/>
    </row>
    <row r="65" spans="2:2">
      <c r="B65" s="104"/>
    </row>
    <row r="66" spans="2:2">
      <c r="B66" s="104"/>
    </row>
    <row r="67" spans="2:2">
      <c r="B67" s="104"/>
    </row>
    <row r="68" spans="2:2">
      <c r="B68" s="104"/>
    </row>
    <row r="69" spans="2:2">
      <c r="B69" s="104"/>
    </row>
  </sheetData>
  <printOptions horizontalCentered="1"/>
  <pageMargins left="0.7" right="0.7" top="0.75" bottom="0.75" header="0.3" footer="0.3"/>
  <pageSetup scale="66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opLeftCell="A3" workbookViewId="0"/>
  </sheetViews>
  <sheetFormatPr defaultColWidth="9" defaultRowHeight="15"/>
  <cols>
    <col min="1" max="1" width="5" style="98" customWidth="1"/>
    <col min="2" max="2" width="5.875" style="98" customWidth="1"/>
    <col min="3" max="3" width="32.375" style="98" customWidth="1"/>
    <col min="4" max="4" width="9.625" style="98" customWidth="1"/>
    <col min="5" max="6" width="9" style="98"/>
    <col min="7" max="7" width="12.125" style="98" customWidth="1"/>
    <col min="8" max="8" width="13.75" style="98" customWidth="1"/>
    <col min="9" max="9" width="12.875" style="98" customWidth="1"/>
    <col min="10" max="10" width="13.75" style="98" customWidth="1"/>
    <col min="11" max="12" width="12.875" style="98" customWidth="1"/>
    <col min="13" max="14" width="12.125" style="98" customWidth="1"/>
    <col min="15" max="15" width="16.25" style="98" customWidth="1"/>
    <col min="16" max="16" width="12.125" style="98" customWidth="1"/>
    <col min="17" max="17" width="14.75" style="98" customWidth="1"/>
    <col min="18" max="18" width="12.125" style="98" customWidth="1"/>
    <col min="19" max="19" width="15.125" style="98" customWidth="1"/>
    <col min="20" max="20" width="12.125" style="98" customWidth="1"/>
    <col min="21" max="21" width="16.875" style="98" customWidth="1"/>
    <col min="22" max="22" width="12.125" style="98" customWidth="1"/>
    <col min="23" max="23" width="16.5" style="98" customWidth="1"/>
    <col min="24" max="24" width="13.75" style="98" customWidth="1"/>
    <col min="25" max="25" width="16.75" style="98" customWidth="1"/>
    <col min="26" max="16384" width="9" style="98"/>
  </cols>
  <sheetData>
    <row r="1" spans="1:25">
      <c r="Y1" s="39"/>
    </row>
    <row r="2" spans="1:25">
      <c r="M2" s="99"/>
      <c r="Y2" s="132"/>
    </row>
    <row r="3" spans="1:25">
      <c r="M3" s="99"/>
      <c r="Y3" s="132" t="s">
        <v>418</v>
      </c>
    </row>
    <row r="4" spans="1:25">
      <c r="B4" s="144"/>
      <c r="C4" s="144"/>
    </row>
    <row r="5" spans="1:25" ht="21">
      <c r="B5" s="101" t="s">
        <v>354</v>
      </c>
      <c r="C5" s="144"/>
    </row>
    <row r="6" spans="1:25">
      <c r="B6" s="100"/>
      <c r="C6" s="144"/>
    </row>
    <row r="7" spans="1:25" ht="15.75">
      <c r="B7" s="96" t="s">
        <v>287</v>
      </c>
    </row>
    <row r="8" spans="1:25" ht="15.75">
      <c r="B8" s="102" t="s">
        <v>356</v>
      </c>
    </row>
    <row r="9" spans="1:25" ht="15.75">
      <c r="A9" s="97"/>
    </row>
    <row r="10" spans="1:25" ht="15.75">
      <c r="A10" s="143" t="s">
        <v>24</v>
      </c>
      <c r="B10" s="143" t="s">
        <v>23</v>
      </c>
      <c r="C10" s="143" t="s">
        <v>22</v>
      </c>
      <c r="D10" s="143" t="s">
        <v>21</v>
      </c>
      <c r="E10" s="143" t="s">
        <v>20</v>
      </c>
      <c r="F10" s="143" t="s">
        <v>19</v>
      </c>
      <c r="G10" s="143" t="s">
        <v>139</v>
      </c>
      <c r="H10" s="143" t="s">
        <v>138</v>
      </c>
      <c r="I10" s="143" t="s">
        <v>137</v>
      </c>
      <c r="J10" s="143" t="s">
        <v>136</v>
      </c>
      <c r="K10" s="143" t="s">
        <v>135</v>
      </c>
      <c r="L10" s="143" t="s">
        <v>217</v>
      </c>
      <c r="M10" s="143" t="s">
        <v>216</v>
      </c>
      <c r="N10" s="143" t="s">
        <v>215</v>
      </c>
      <c r="O10" s="143" t="s">
        <v>214</v>
      </c>
      <c r="P10" s="143" t="s">
        <v>237</v>
      </c>
      <c r="Q10" s="143" t="s">
        <v>236</v>
      </c>
      <c r="R10" s="143" t="s">
        <v>286</v>
      </c>
      <c r="S10" s="143" t="s">
        <v>285</v>
      </c>
      <c r="T10" s="142" t="s">
        <v>225</v>
      </c>
      <c r="U10" s="142" t="s">
        <v>284</v>
      </c>
      <c r="V10" s="142" t="s">
        <v>283</v>
      </c>
      <c r="W10" s="142" t="s">
        <v>282</v>
      </c>
      <c r="X10" s="142" t="s">
        <v>281</v>
      </c>
      <c r="Y10" s="142" t="s">
        <v>280</v>
      </c>
    </row>
    <row r="11" spans="1:25" ht="30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2" t="s">
        <v>279</v>
      </c>
      <c r="O11" s="2"/>
      <c r="P11" s="2"/>
      <c r="Q11" s="2"/>
      <c r="R11" s="2"/>
      <c r="S11" s="2"/>
      <c r="T11" s="1" t="s">
        <v>278</v>
      </c>
      <c r="U11" s="1"/>
      <c r="V11" s="1"/>
      <c r="W11" s="1"/>
      <c r="X11" s="1"/>
      <c r="Y11" s="1"/>
    </row>
    <row r="12" spans="1:25" s="137" customFormat="1" ht="45">
      <c r="A12" s="141" t="s">
        <v>18</v>
      </c>
      <c r="B12" s="140" t="s">
        <v>277</v>
      </c>
      <c r="C12" s="140" t="s">
        <v>132</v>
      </c>
      <c r="D12" s="139" t="s">
        <v>276</v>
      </c>
      <c r="E12" s="139" t="s">
        <v>235</v>
      </c>
      <c r="F12" s="139" t="s">
        <v>275</v>
      </c>
      <c r="G12" s="139" t="s">
        <v>274</v>
      </c>
      <c r="H12" s="139" t="s">
        <v>273</v>
      </c>
      <c r="I12" s="139" t="s">
        <v>223</v>
      </c>
      <c r="J12" s="139" t="s">
        <v>272</v>
      </c>
      <c r="K12" s="139" t="s">
        <v>271</v>
      </c>
      <c r="L12" s="139" t="s">
        <v>270</v>
      </c>
      <c r="M12" s="139" t="s">
        <v>269</v>
      </c>
      <c r="N12" s="139" t="str">
        <f t="shared" ref="N12:S12" si="0">G12</f>
        <v>Gross Plant</v>
      </c>
      <c r="O12" s="139" t="str">
        <f t="shared" si="0"/>
        <v>Depreciation Reserves</v>
      </c>
      <c r="P12" s="139" t="str">
        <f t="shared" si="0"/>
        <v>Net Plant</v>
      </c>
      <c r="Q12" s="139" t="str">
        <f t="shared" si="0"/>
        <v>Depreciation Expense</v>
      </c>
      <c r="R12" s="139" t="str">
        <f t="shared" si="0"/>
        <v>Operation Expense</v>
      </c>
      <c r="S12" s="139" t="str">
        <f t="shared" si="0"/>
        <v>Maintenance Expense</v>
      </c>
      <c r="T12" s="138" t="str">
        <f t="shared" ref="T12:Y12" si="1">N12</f>
        <v>Gross Plant</v>
      </c>
      <c r="U12" s="138" t="str">
        <f t="shared" si="1"/>
        <v>Depreciation Reserves</v>
      </c>
      <c r="V12" s="138" t="str">
        <f t="shared" si="1"/>
        <v>Net Plant</v>
      </c>
      <c r="W12" s="138" t="str">
        <f t="shared" si="1"/>
        <v>Depreciation Expense</v>
      </c>
      <c r="X12" s="138" t="str">
        <f t="shared" si="1"/>
        <v>Operation Expense</v>
      </c>
      <c r="Y12" s="138" t="str">
        <f t="shared" si="1"/>
        <v>Maintenance Expense</v>
      </c>
    </row>
    <row r="13" spans="1:25">
      <c r="A13" s="43">
        <v>1</v>
      </c>
      <c r="B13" s="43"/>
      <c r="C13" s="43" t="s">
        <v>268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>
        <f t="shared" ref="N13:N25" si="2">SUMIF($F13,"Subs",G13)*$M13</f>
        <v>0</v>
      </c>
      <c r="O13" s="43" t="str">
        <f>'Index and Summary'!B7</f>
        <v>Year Ending December 31, 2015</v>
      </c>
      <c r="P13" s="43">
        <f t="shared" ref="P13:P25" si="3">SUMIF($F13,"Subs",I13)*$M13</f>
        <v>0</v>
      </c>
      <c r="Q13" s="43">
        <f t="shared" ref="Q13:Q25" si="4">SUMIF($F13,"Subs",J13)*$M13</f>
        <v>0</v>
      </c>
      <c r="R13" s="43">
        <f t="shared" ref="R13:R25" si="5">SUMIF($F13,"Subs",K13)*$M13</f>
        <v>0</v>
      </c>
      <c r="S13" s="43">
        <f t="shared" ref="S13:S25" si="6">SUMIF($F13,"Subs",L13)*$M13</f>
        <v>0</v>
      </c>
      <c r="T13" s="98">
        <f t="shared" ref="T13:T25" si="7">SUMIF($F13,"Line",M13)*$M13</f>
        <v>0</v>
      </c>
      <c r="U13" s="98">
        <f t="shared" ref="U13:U25" si="8">SUMIF($F13,"Line",N13)*$M13</f>
        <v>0</v>
      </c>
      <c r="V13" s="98">
        <f t="shared" ref="V13:V25" si="9">SUMIF($F13,"Line",N13)*$M13</f>
        <v>0</v>
      </c>
      <c r="W13" s="98">
        <f t="shared" ref="W13:W25" si="10">SUMIF($F13,"Line",O13)*$M13</f>
        <v>0</v>
      </c>
      <c r="X13" s="98">
        <f t="shared" ref="X13:X25" si="11">SUMIF($F13,"Line",P13)*$M13</f>
        <v>0</v>
      </c>
      <c r="Y13" s="98">
        <f t="shared" ref="Y13:Y25" si="12">SUMIF($F13,"Line",Q13)*$M13</f>
        <v>0</v>
      </c>
    </row>
    <row r="14" spans="1:25">
      <c r="A14" s="43">
        <f t="shared" ref="A14:A26" si="13">+A13+1</f>
        <v>2</v>
      </c>
      <c r="B14" s="43"/>
      <c r="C14" s="43" t="str">
        <f t="shared" ref="C14:C25" si="14">C13</f>
        <v>Projects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>
        <f t="shared" si="2"/>
        <v>0</v>
      </c>
      <c r="O14" s="43">
        <f t="shared" ref="O14:O25" si="15">SUMIF($F14,"Subs",H14)*$M14</f>
        <v>0</v>
      </c>
      <c r="P14" s="43">
        <f t="shared" si="3"/>
        <v>0</v>
      </c>
      <c r="Q14" s="43">
        <f t="shared" si="4"/>
        <v>0</v>
      </c>
      <c r="R14" s="43">
        <f t="shared" si="5"/>
        <v>0</v>
      </c>
      <c r="S14" s="43">
        <f t="shared" si="6"/>
        <v>0</v>
      </c>
      <c r="T14" s="98">
        <f t="shared" si="7"/>
        <v>0</v>
      </c>
      <c r="U14" s="98">
        <f t="shared" si="8"/>
        <v>0</v>
      </c>
      <c r="V14" s="98">
        <f t="shared" si="9"/>
        <v>0</v>
      </c>
      <c r="W14" s="98">
        <f t="shared" si="10"/>
        <v>0</v>
      </c>
      <c r="X14" s="98">
        <f t="shared" si="11"/>
        <v>0</v>
      </c>
      <c r="Y14" s="98">
        <f t="shared" si="12"/>
        <v>0</v>
      </c>
    </row>
    <row r="15" spans="1:25">
      <c r="A15" s="43">
        <f t="shared" si="13"/>
        <v>3</v>
      </c>
      <c r="B15" s="43"/>
      <c r="C15" s="43" t="str">
        <f t="shared" si="14"/>
        <v>Projects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>
        <f t="shared" si="2"/>
        <v>0</v>
      </c>
      <c r="O15" s="43">
        <f t="shared" si="15"/>
        <v>0</v>
      </c>
      <c r="P15" s="43">
        <f t="shared" si="3"/>
        <v>0</v>
      </c>
      <c r="Q15" s="43">
        <f t="shared" si="4"/>
        <v>0</v>
      </c>
      <c r="R15" s="43">
        <f t="shared" si="5"/>
        <v>0</v>
      </c>
      <c r="S15" s="43">
        <f t="shared" si="6"/>
        <v>0</v>
      </c>
      <c r="T15" s="98">
        <f t="shared" si="7"/>
        <v>0</v>
      </c>
      <c r="U15" s="98">
        <f t="shared" si="8"/>
        <v>0</v>
      </c>
      <c r="V15" s="98">
        <f t="shared" si="9"/>
        <v>0</v>
      </c>
      <c r="W15" s="98">
        <f t="shared" si="10"/>
        <v>0</v>
      </c>
      <c r="X15" s="98">
        <f t="shared" si="11"/>
        <v>0</v>
      </c>
      <c r="Y15" s="98">
        <f t="shared" si="12"/>
        <v>0</v>
      </c>
    </row>
    <row r="16" spans="1:25">
      <c r="A16" s="43">
        <f t="shared" si="13"/>
        <v>4</v>
      </c>
      <c r="B16" s="43"/>
      <c r="C16" s="43" t="str">
        <f t="shared" si="14"/>
        <v>Projects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>
        <f t="shared" si="2"/>
        <v>0</v>
      </c>
      <c r="O16" s="43">
        <f t="shared" si="15"/>
        <v>0</v>
      </c>
      <c r="P16" s="43">
        <f t="shared" si="3"/>
        <v>0</v>
      </c>
      <c r="Q16" s="43">
        <f t="shared" si="4"/>
        <v>0</v>
      </c>
      <c r="R16" s="43">
        <f t="shared" si="5"/>
        <v>0</v>
      </c>
      <c r="S16" s="43">
        <f t="shared" si="6"/>
        <v>0</v>
      </c>
      <c r="T16" s="98">
        <f t="shared" si="7"/>
        <v>0</v>
      </c>
      <c r="U16" s="98">
        <f t="shared" si="8"/>
        <v>0</v>
      </c>
      <c r="V16" s="98">
        <f t="shared" si="9"/>
        <v>0</v>
      </c>
      <c r="W16" s="98">
        <f t="shared" si="10"/>
        <v>0</v>
      </c>
      <c r="X16" s="98">
        <f t="shared" si="11"/>
        <v>0</v>
      </c>
      <c r="Y16" s="98">
        <f t="shared" si="12"/>
        <v>0</v>
      </c>
    </row>
    <row r="17" spans="1:25">
      <c r="A17" s="43">
        <f t="shared" si="13"/>
        <v>5</v>
      </c>
      <c r="B17" s="43"/>
      <c r="C17" s="43" t="str">
        <f t="shared" si="14"/>
        <v>Projects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>
        <f t="shared" si="2"/>
        <v>0</v>
      </c>
      <c r="O17" s="43">
        <f t="shared" si="15"/>
        <v>0</v>
      </c>
      <c r="P17" s="43">
        <f t="shared" si="3"/>
        <v>0</v>
      </c>
      <c r="Q17" s="43">
        <f t="shared" si="4"/>
        <v>0</v>
      </c>
      <c r="R17" s="43">
        <f t="shared" si="5"/>
        <v>0</v>
      </c>
      <c r="S17" s="43">
        <f t="shared" si="6"/>
        <v>0</v>
      </c>
      <c r="T17" s="98">
        <f t="shared" si="7"/>
        <v>0</v>
      </c>
      <c r="U17" s="98">
        <f t="shared" si="8"/>
        <v>0</v>
      </c>
      <c r="V17" s="98">
        <f t="shared" si="9"/>
        <v>0</v>
      </c>
      <c r="W17" s="98">
        <f t="shared" si="10"/>
        <v>0</v>
      </c>
      <c r="X17" s="98">
        <f t="shared" si="11"/>
        <v>0</v>
      </c>
      <c r="Y17" s="98">
        <f t="shared" si="12"/>
        <v>0</v>
      </c>
    </row>
    <row r="18" spans="1:25">
      <c r="A18" s="43">
        <f t="shared" si="13"/>
        <v>6</v>
      </c>
      <c r="B18" s="43"/>
      <c r="C18" s="43" t="str">
        <f t="shared" si="14"/>
        <v>Projects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>
        <f t="shared" si="2"/>
        <v>0</v>
      </c>
      <c r="O18" s="43">
        <f t="shared" si="15"/>
        <v>0</v>
      </c>
      <c r="P18" s="43">
        <f t="shared" si="3"/>
        <v>0</v>
      </c>
      <c r="Q18" s="43">
        <f t="shared" si="4"/>
        <v>0</v>
      </c>
      <c r="R18" s="43">
        <f t="shared" si="5"/>
        <v>0</v>
      </c>
      <c r="S18" s="43">
        <f t="shared" si="6"/>
        <v>0</v>
      </c>
      <c r="T18" s="98">
        <f t="shared" si="7"/>
        <v>0</v>
      </c>
      <c r="U18" s="98">
        <f t="shared" si="8"/>
        <v>0</v>
      </c>
      <c r="V18" s="98">
        <f t="shared" si="9"/>
        <v>0</v>
      </c>
      <c r="W18" s="98">
        <f t="shared" si="10"/>
        <v>0</v>
      </c>
      <c r="X18" s="98">
        <f t="shared" si="11"/>
        <v>0</v>
      </c>
      <c r="Y18" s="98">
        <f t="shared" si="12"/>
        <v>0</v>
      </c>
    </row>
    <row r="19" spans="1:25">
      <c r="A19" s="43">
        <f t="shared" si="13"/>
        <v>7</v>
      </c>
      <c r="B19" s="43"/>
      <c r="C19" s="43" t="str">
        <f t="shared" si="14"/>
        <v>Projects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>
        <f t="shared" si="2"/>
        <v>0</v>
      </c>
      <c r="O19" s="43">
        <f t="shared" si="15"/>
        <v>0</v>
      </c>
      <c r="P19" s="43">
        <f t="shared" si="3"/>
        <v>0</v>
      </c>
      <c r="Q19" s="43">
        <f t="shared" si="4"/>
        <v>0</v>
      </c>
      <c r="R19" s="43">
        <f t="shared" si="5"/>
        <v>0</v>
      </c>
      <c r="S19" s="43">
        <f t="shared" si="6"/>
        <v>0</v>
      </c>
      <c r="T19" s="98">
        <f t="shared" si="7"/>
        <v>0</v>
      </c>
      <c r="U19" s="98">
        <f t="shared" si="8"/>
        <v>0</v>
      </c>
      <c r="V19" s="98">
        <f t="shared" si="9"/>
        <v>0</v>
      </c>
      <c r="W19" s="98">
        <f t="shared" si="10"/>
        <v>0</v>
      </c>
      <c r="X19" s="98">
        <f t="shared" si="11"/>
        <v>0</v>
      </c>
      <c r="Y19" s="98">
        <f t="shared" si="12"/>
        <v>0</v>
      </c>
    </row>
    <row r="20" spans="1:25">
      <c r="A20" s="43">
        <f t="shared" si="13"/>
        <v>8</v>
      </c>
      <c r="B20" s="43"/>
      <c r="C20" s="43" t="str">
        <f t="shared" si="14"/>
        <v>Projects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>
        <f t="shared" si="2"/>
        <v>0</v>
      </c>
      <c r="O20" s="43">
        <f t="shared" si="15"/>
        <v>0</v>
      </c>
      <c r="P20" s="43">
        <f t="shared" si="3"/>
        <v>0</v>
      </c>
      <c r="Q20" s="43">
        <f t="shared" si="4"/>
        <v>0</v>
      </c>
      <c r="R20" s="43">
        <f t="shared" si="5"/>
        <v>0</v>
      </c>
      <c r="S20" s="43">
        <f t="shared" si="6"/>
        <v>0</v>
      </c>
      <c r="T20" s="98">
        <f t="shared" si="7"/>
        <v>0</v>
      </c>
      <c r="U20" s="98">
        <f t="shared" si="8"/>
        <v>0</v>
      </c>
      <c r="V20" s="98">
        <f t="shared" si="9"/>
        <v>0</v>
      </c>
      <c r="W20" s="98">
        <f t="shared" si="10"/>
        <v>0</v>
      </c>
      <c r="X20" s="98">
        <f t="shared" si="11"/>
        <v>0</v>
      </c>
      <c r="Y20" s="98">
        <f t="shared" si="12"/>
        <v>0</v>
      </c>
    </row>
    <row r="21" spans="1:25">
      <c r="A21" s="43">
        <f t="shared" si="13"/>
        <v>9</v>
      </c>
      <c r="B21" s="43"/>
      <c r="C21" s="43" t="str">
        <f t="shared" si="14"/>
        <v>Projects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>
        <f t="shared" si="2"/>
        <v>0</v>
      </c>
      <c r="O21" s="43">
        <f t="shared" si="15"/>
        <v>0</v>
      </c>
      <c r="P21" s="43">
        <f t="shared" si="3"/>
        <v>0</v>
      </c>
      <c r="Q21" s="43">
        <f t="shared" si="4"/>
        <v>0</v>
      </c>
      <c r="R21" s="43">
        <f t="shared" si="5"/>
        <v>0</v>
      </c>
      <c r="S21" s="43">
        <f t="shared" si="6"/>
        <v>0</v>
      </c>
      <c r="T21" s="98">
        <f t="shared" si="7"/>
        <v>0</v>
      </c>
      <c r="U21" s="98">
        <f t="shared" si="8"/>
        <v>0</v>
      </c>
      <c r="V21" s="98">
        <f t="shared" si="9"/>
        <v>0</v>
      </c>
      <c r="W21" s="98">
        <f t="shared" si="10"/>
        <v>0</v>
      </c>
      <c r="X21" s="98">
        <f t="shared" si="11"/>
        <v>0</v>
      </c>
      <c r="Y21" s="98">
        <f t="shared" si="12"/>
        <v>0</v>
      </c>
    </row>
    <row r="22" spans="1:25">
      <c r="A22" s="43">
        <f t="shared" si="13"/>
        <v>10</v>
      </c>
      <c r="B22" s="43"/>
      <c r="C22" s="43" t="str">
        <f t="shared" si="14"/>
        <v>Projects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>
        <f t="shared" si="2"/>
        <v>0</v>
      </c>
      <c r="O22" s="43">
        <f t="shared" si="15"/>
        <v>0</v>
      </c>
      <c r="P22" s="43">
        <f t="shared" si="3"/>
        <v>0</v>
      </c>
      <c r="Q22" s="43">
        <f t="shared" si="4"/>
        <v>0</v>
      </c>
      <c r="R22" s="43">
        <f t="shared" si="5"/>
        <v>0</v>
      </c>
      <c r="S22" s="43">
        <f t="shared" si="6"/>
        <v>0</v>
      </c>
      <c r="T22" s="98">
        <f t="shared" si="7"/>
        <v>0</v>
      </c>
      <c r="U22" s="98">
        <f t="shared" si="8"/>
        <v>0</v>
      </c>
      <c r="V22" s="98">
        <f t="shared" si="9"/>
        <v>0</v>
      </c>
      <c r="W22" s="98">
        <f t="shared" si="10"/>
        <v>0</v>
      </c>
      <c r="X22" s="98">
        <f t="shared" si="11"/>
        <v>0</v>
      </c>
      <c r="Y22" s="98">
        <f t="shared" si="12"/>
        <v>0</v>
      </c>
    </row>
    <row r="23" spans="1:25">
      <c r="A23" s="43">
        <f t="shared" si="13"/>
        <v>11</v>
      </c>
      <c r="B23" s="43"/>
      <c r="C23" s="43" t="str">
        <f t="shared" si="14"/>
        <v>Projects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>
        <f t="shared" si="2"/>
        <v>0</v>
      </c>
      <c r="O23" s="43">
        <f t="shared" si="15"/>
        <v>0</v>
      </c>
      <c r="P23" s="43">
        <f t="shared" si="3"/>
        <v>0</v>
      </c>
      <c r="Q23" s="43">
        <f t="shared" si="4"/>
        <v>0</v>
      </c>
      <c r="R23" s="43">
        <f t="shared" si="5"/>
        <v>0</v>
      </c>
      <c r="S23" s="43">
        <f t="shared" si="6"/>
        <v>0</v>
      </c>
      <c r="T23" s="98">
        <f t="shared" si="7"/>
        <v>0</v>
      </c>
      <c r="U23" s="98">
        <f t="shared" si="8"/>
        <v>0</v>
      </c>
      <c r="V23" s="98">
        <f t="shared" si="9"/>
        <v>0</v>
      </c>
      <c r="W23" s="98">
        <f t="shared" si="10"/>
        <v>0</v>
      </c>
      <c r="X23" s="98">
        <f t="shared" si="11"/>
        <v>0</v>
      </c>
      <c r="Y23" s="98">
        <f t="shared" si="12"/>
        <v>0</v>
      </c>
    </row>
    <row r="24" spans="1:25">
      <c r="A24" s="43">
        <f t="shared" si="13"/>
        <v>12</v>
      </c>
      <c r="B24" s="43"/>
      <c r="C24" s="43" t="str">
        <f t="shared" si="14"/>
        <v>Projects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>
        <f t="shared" si="2"/>
        <v>0</v>
      </c>
      <c r="O24" s="43">
        <f t="shared" si="15"/>
        <v>0</v>
      </c>
      <c r="P24" s="43">
        <f t="shared" si="3"/>
        <v>0</v>
      </c>
      <c r="Q24" s="43">
        <f t="shared" si="4"/>
        <v>0</v>
      </c>
      <c r="R24" s="43">
        <f t="shared" si="5"/>
        <v>0</v>
      </c>
      <c r="S24" s="43">
        <f t="shared" si="6"/>
        <v>0</v>
      </c>
      <c r="T24" s="98">
        <f t="shared" si="7"/>
        <v>0</v>
      </c>
      <c r="U24" s="98">
        <f t="shared" si="8"/>
        <v>0</v>
      </c>
      <c r="V24" s="98">
        <f t="shared" si="9"/>
        <v>0</v>
      </c>
      <c r="W24" s="98">
        <f t="shared" si="10"/>
        <v>0</v>
      </c>
      <c r="X24" s="98">
        <f t="shared" si="11"/>
        <v>0</v>
      </c>
      <c r="Y24" s="98">
        <f t="shared" si="12"/>
        <v>0</v>
      </c>
    </row>
    <row r="25" spans="1:25">
      <c r="A25" s="43">
        <f t="shared" si="13"/>
        <v>13</v>
      </c>
      <c r="B25" s="43"/>
      <c r="C25" s="43" t="str">
        <f t="shared" si="14"/>
        <v>Projects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>
        <f t="shared" si="2"/>
        <v>0</v>
      </c>
      <c r="O25" s="43">
        <f t="shared" si="15"/>
        <v>0</v>
      </c>
      <c r="P25" s="43">
        <f t="shared" si="3"/>
        <v>0</v>
      </c>
      <c r="Q25" s="43">
        <f t="shared" si="4"/>
        <v>0</v>
      </c>
      <c r="R25" s="43">
        <f t="shared" si="5"/>
        <v>0</v>
      </c>
      <c r="S25" s="43">
        <f t="shared" si="6"/>
        <v>0</v>
      </c>
      <c r="T25" s="98">
        <f t="shared" si="7"/>
        <v>0</v>
      </c>
      <c r="U25" s="98">
        <f t="shared" si="8"/>
        <v>0</v>
      </c>
      <c r="V25" s="98">
        <f t="shared" si="9"/>
        <v>0</v>
      </c>
      <c r="W25" s="98">
        <f t="shared" si="10"/>
        <v>0</v>
      </c>
      <c r="X25" s="98">
        <f t="shared" si="11"/>
        <v>0</v>
      </c>
      <c r="Y25" s="98">
        <f t="shared" si="12"/>
        <v>0</v>
      </c>
    </row>
    <row r="26" spans="1:25">
      <c r="A26" s="43">
        <f t="shared" si="13"/>
        <v>14</v>
      </c>
      <c r="B26" s="43"/>
      <c r="C26" s="43" t="s">
        <v>1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2">
        <f t="shared" ref="N26:Y26" si="16">SUM(N13:N25)</f>
        <v>0</v>
      </c>
      <c r="O26" s="136">
        <f t="shared" si="16"/>
        <v>0</v>
      </c>
      <c r="P26" s="136">
        <f t="shared" si="16"/>
        <v>0</v>
      </c>
      <c r="Q26" s="136">
        <f t="shared" si="16"/>
        <v>0</v>
      </c>
      <c r="R26" s="136">
        <f t="shared" si="16"/>
        <v>0</v>
      </c>
      <c r="S26" s="41">
        <f t="shared" si="16"/>
        <v>0</v>
      </c>
      <c r="T26" s="135">
        <f t="shared" si="16"/>
        <v>0</v>
      </c>
      <c r="U26" s="135">
        <f t="shared" si="16"/>
        <v>0</v>
      </c>
      <c r="V26" s="134">
        <f t="shared" si="16"/>
        <v>0</v>
      </c>
      <c r="W26" s="134">
        <f t="shared" si="16"/>
        <v>0</v>
      </c>
      <c r="X26" s="134">
        <f t="shared" si="16"/>
        <v>0</v>
      </c>
      <c r="Y26" s="133">
        <f t="shared" si="16"/>
        <v>0</v>
      </c>
    </row>
    <row r="28" spans="1:25">
      <c r="A28" s="94">
        <f>A26+1</f>
        <v>15</v>
      </c>
      <c r="B28" s="73" t="s">
        <v>28</v>
      </c>
    </row>
    <row r="29" spans="1:25">
      <c r="A29" s="94">
        <f>A28+1</f>
        <v>16</v>
      </c>
      <c r="B29" s="71" t="s">
        <v>0</v>
      </c>
    </row>
  </sheetData>
  <mergeCells count="2">
    <mergeCell ref="N11:S11"/>
    <mergeCell ref="T11:Y11"/>
  </mergeCells>
  <printOptions horizontalCentered="1"/>
  <pageMargins left="0.7" right="0.7" top="0.75" bottom="0.75" header="0.3" footer="0.3"/>
  <pageSetup scale="33" fitToHeight="0" orientation="landscape" horizontalDpi="1200" verticalDpi="1200" r:id="rId1"/>
  <colBreaks count="1" manualBreakCount="1">
    <brk id="13" min="12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7" workbookViewId="0"/>
  </sheetViews>
  <sheetFormatPr defaultColWidth="8" defaultRowHeight="15"/>
  <cols>
    <col min="1" max="1" width="4.875" style="69" customWidth="1"/>
    <col min="2" max="2" width="8.5" style="69" customWidth="1"/>
    <col min="3" max="3" width="77" style="68" bestFit="1" customWidth="1"/>
    <col min="4" max="4" width="14" style="68" customWidth="1"/>
    <col min="5" max="5" width="10.625" style="68" bestFit="1" customWidth="1"/>
    <col min="6" max="11" width="8" style="68"/>
    <col min="12" max="12" width="14.375" style="68" bestFit="1" customWidth="1"/>
    <col min="13" max="22" width="8" style="68"/>
    <col min="23" max="23" width="12.375" style="68" bestFit="1" customWidth="1"/>
    <col min="24" max="16384" width="8" style="68"/>
  </cols>
  <sheetData>
    <row r="1" spans="1:5">
      <c r="E1" s="39"/>
    </row>
    <row r="2" spans="1:5">
      <c r="E2" s="132"/>
    </row>
    <row r="3" spans="1:5">
      <c r="E3" s="132" t="s">
        <v>267</v>
      </c>
    </row>
    <row r="5" spans="1:5" ht="21">
      <c r="B5" s="101" t="s">
        <v>354</v>
      </c>
    </row>
    <row r="6" spans="1:5">
      <c r="B6" s="100"/>
    </row>
    <row r="7" spans="1:5" ht="15.75">
      <c r="B7" s="96" t="s">
        <v>316</v>
      </c>
    </row>
    <row r="8" spans="1:5" ht="15.75">
      <c r="B8" s="102" t="str">
        <f>'Index and Summary'!B7</f>
        <v>Year Ending December 31, 2015</v>
      </c>
    </row>
    <row r="9" spans="1:5">
      <c r="D9" s="153"/>
    </row>
    <row r="10" spans="1:5" ht="15.75">
      <c r="A10" s="126" t="s">
        <v>24</v>
      </c>
      <c r="B10" s="126" t="s">
        <v>23</v>
      </c>
      <c r="C10" s="126" t="s">
        <v>22</v>
      </c>
      <c r="D10" s="126" t="s">
        <v>21</v>
      </c>
      <c r="E10" s="126" t="s">
        <v>20</v>
      </c>
    </row>
    <row r="11" spans="1:5" ht="15.75">
      <c r="A11" s="92"/>
      <c r="B11" s="92"/>
      <c r="C11" s="152"/>
      <c r="D11" s="127" t="s">
        <v>210</v>
      </c>
      <c r="E11" s="127" t="s">
        <v>209</v>
      </c>
    </row>
    <row r="12" spans="1:5" ht="30">
      <c r="A12" s="123" t="s">
        <v>18</v>
      </c>
      <c r="B12" s="151" t="s">
        <v>133</v>
      </c>
      <c r="C12" s="150" t="s">
        <v>315</v>
      </c>
      <c r="D12" s="149" t="s">
        <v>314</v>
      </c>
      <c r="E12" s="149" t="s">
        <v>314</v>
      </c>
    </row>
    <row r="14" spans="1:5">
      <c r="A14" s="93">
        <v>1</v>
      </c>
      <c r="B14" s="146" t="s">
        <v>311</v>
      </c>
      <c r="C14" t="s">
        <v>313</v>
      </c>
      <c r="D14" s="145">
        <v>20725586.609999999</v>
      </c>
      <c r="E14" s="145"/>
    </row>
    <row r="15" spans="1:5">
      <c r="A15" s="93">
        <f t="shared" ref="A15:A26" si="0">SUM(A14+1)</f>
        <v>2</v>
      </c>
      <c r="B15" s="146" t="s">
        <v>311</v>
      </c>
      <c r="C15" s="148" t="s">
        <v>312</v>
      </c>
      <c r="D15" s="145"/>
      <c r="E15" s="87">
        <v>616905</v>
      </c>
    </row>
    <row r="16" spans="1:5">
      <c r="A16" s="93">
        <f t="shared" si="0"/>
        <v>3</v>
      </c>
      <c r="B16" s="146" t="s">
        <v>311</v>
      </c>
      <c r="C16" s="148" t="s">
        <v>310</v>
      </c>
      <c r="D16" s="145"/>
      <c r="E16" s="147">
        <v>753122</v>
      </c>
    </row>
    <row r="17" spans="1:5">
      <c r="A17" s="93">
        <f t="shared" si="0"/>
        <v>4</v>
      </c>
      <c r="B17" s="146" t="s">
        <v>309</v>
      </c>
      <c r="C17" t="s">
        <v>308</v>
      </c>
      <c r="D17" s="145">
        <v>0</v>
      </c>
      <c r="E17" s="145"/>
    </row>
    <row r="18" spans="1:5">
      <c r="A18" s="93">
        <f t="shared" si="0"/>
        <v>5</v>
      </c>
      <c r="B18" s="146" t="s">
        <v>307</v>
      </c>
      <c r="C18" t="s">
        <v>306</v>
      </c>
      <c r="D18" s="145">
        <v>21331395</v>
      </c>
      <c r="E18" s="145"/>
    </row>
    <row r="19" spans="1:5">
      <c r="A19" s="93">
        <f t="shared" si="0"/>
        <v>6</v>
      </c>
      <c r="B19" s="146" t="s">
        <v>305</v>
      </c>
      <c r="C19" t="s">
        <v>304</v>
      </c>
      <c r="D19" s="145">
        <v>0</v>
      </c>
      <c r="E19" s="145"/>
    </row>
    <row r="20" spans="1:5">
      <c r="A20" s="93">
        <f t="shared" si="0"/>
        <v>7</v>
      </c>
      <c r="B20" s="146" t="s">
        <v>303</v>
      </c>
      <c r="C20" t="s">
        <v>302</v>
      </c>
      <c r="D20" s="145">
        <v>8415418.0299999993</v>
      </c>
      <c r="E20" s="145"/>
    </row>
    <row r="21" spans="1:5">
      <c r="A21" s="93">
        <f t="shared" si="0"/>
        <v>8</v>
      </c>
      <c r="B21" s="146" t="s">
        <v>301</v>
      </c>
      <c r="C21" t="s">
        <v>300</v>
      </c>
      <c r="D21" s="145">
        <v>939600.6</v>
      </c>
      <c r="E21" s="145"/>
    </row>
    <row r="22" spans="1:5">
      <c r="A22" s="93">
        <f t="shared" si="0"/>
        <v>9</v>
      </c>
      <c r="B22" s="146" t="s">
        <v>299</v>
      </c>
      <c r="C22" t="s">
        <v>298</v>
      </c>
      <c r="D22" s="145">
        <v>78279179.829999998</v>
      </c>
      <c r="E22" s="145"/>
    </row>
    <row r="23" spans="1:5">
      <c r="A23" s="93">
        <f t="shared" si="0"/>
        <v>10</v>
      </c>
      <c r="B23" s="146" t="s">
        <v>297</v>
      </c>
      <c r="C23" t="s">
        <v>296</v>
      </c>
      <c r="D23" s="145">
        <v>20769628.379999999</v>
      </c>
      <c r="E23" s="145"/>
    </row>
    <row r="24" spans="1:5">
      <c r="A24" s="93">
        <f t="shared" si="0"/>
        <v>11</v>
      </c>
      <c r="B24" s="146" t="s">
        <v>295</v>
      </c>
      <c r="C24" t="s">
        <v>294</v>
      </c>
      <c r="D24" s="145">
        <f>-D22</f>
        <v>-78279179.829999998</v>
      </c>
      <c r="E24" s="145"/>
    </row>
    <row r="25" spans="1:5">
      <c r="A25" s="93">
        <f t="shared" si="0"/>
        <v>12</v>
      </c>
      <c r="B25" s="146" t="s">
        <v>293</v>
      </c>
      <c r="C25" t="s">
        <v>292</v>
      </c>
      <c r="D25" s="145">
        <f>-D23</f>
        <v>-20769628.379999999</v>
      </c>
      <c r="E25" s="145"/>
    </row>
    <row r="26" spans="1:5" ht="16.5" thickBot="1">
      <c r="A26" s="93">
        <f t="shared" si="0"/>
        <v>13</v>
      </c>
      <c r="C26" t="s">
        <v>291</v>
      </c>
      <c r="D26" s="84">
        <f>SUM(D14:D25)</f>
        <v>51412000.239999995</v>
      </c>
      <c r="E26" s="84">
        <f>SUM(E14:E25)</f>
        <v>1370027</v>
      </c>
    </row>
    <row r="27" spans="1:5" ht="15.75" thickTop="1">
      <c r="A27" s="68"/>
      <c r="B27" s="68"/>
    </row>
    <row r="28" spans="1:5">
      <c r="A28" s="94">
        <f>A26+1</f>
        <v>14</v>
      </c>
      <c r="B28" s="73" t="s">
        <v>28</v>
      </c>
    </row>
    <row r="29" spans="1:5">
      <c r="A29" s="94">
        <f>A28+1</f>
        <v>15</v>
      </c>
      <c r="B29" s="71" t="s">
        <v>0</v>
      </c>
    </row>
    <row r="30" spans="1:5">
      <c r="A30" s="94">
        <f>A29+1</f>
        <v>16</v>
      </c>
      <c r="B30" s="71" t="s">
        <v>290</v>
      </c>
    </row>
    <row r="31" spans="1:5">
      <c r="A31" s="94">
        <f>A30+1</f>
        <v>17</v>
      </c>
      <c r="B31" s="71" t="s">
        <v>289</v>
      </c>
    </row>
    <row r="32" spans="1:5">
      <c r="A32" s="68"/>
      <c r="B32" s="68"/>
    </row>
    <row r="33" s="68" customFormat="1"/>
    <row r="34" s="68" customFormat="1"/>
    <row r="35" s="68" customFormat="1"/>
  </sheetData>
  <printOptions horizontalCentered="1"/>
  <pageMargins left="0.7" right="0.7" top="0.75" bottom="0.75" header="0.3" footer="0.3"/>
  <pageSetup scale="98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/>
  </sheetViews>
  <sheetFormatPr defaultColWidth="8" defaultRowHeight="15"/>
  <cols>
    <col min="1" max="1" width="5.375" style="69" customWidth="1"/>
    <col min="2" max="2" width="28.875" style="68" bestFit="1" customWidth="1"/>
    <col min="3" max="3" width="31.625" style="68" bestFit="1" customWidth="1"/>
    <col min="4" max="4" width="13.25" style="68" customWidth="1"/>
    <col min="5" max="5" width="2" style="68" customWidth="1"/>
    <col min="6" max="6" width="5.375" style="68" customWidth="1"/>
    <col min="7" max="7" width="8" style="69"/>
    <col min="8" max="16384" width="8" style="68"/>
  </cols>
  <sheetData>
    <row r="1" spans="1:7">
      <c r="D1" s="39"/>
    </row>
    <row r="2" spans="1:7">
      <c r="D2" s="132"/>
    </row>
    <row r="3" spans="1:7">
      <c r="D3" s="132" t="s">
        <v>288</v>
      </c>
    </row>
    <row r="5" spans="1:7" ht="21">
      <c r="B5" s="101" t="s">
        <v>354</v>
      </c>
    </row>
    <row r="6" spans="1:7">
      <c r="B6" s="100"/>
    </row>
    <row r="7" spans="1:7" ht="15.75">
      <c r="B7" s="96" t="s">
        <v>324</v>
      </c>
      <c r="C7" s="154"/>
      <c r="D7" s="154"/>
      <c r="E7" s="154"/>
      <c r="F7" s="154"/>
      <c r="G7" s="70"/>
    </row>
    <row r="8" spans="1:7" ht="15.75">
      <c r="B8" s="102" t="str">
        <f>'Index and Summary'!B7</f>
        <v>Year Ending December 31, 2015</v>
      </c>
    </row>
    <row r="10" spans="1:7" ht="15.75">
      <c r="A10" s="29" t="s">
        <v>24</v>
      </c>
      <c r="B10" s="28" t="s">
        <v>23</v>
      </c>
      <c r="C10" s="27" t="s">
        <v>22</v>
      </c>
      <c r="D10" s="27" t="s">
        <v>21</v>
      </c>
    </row>
    <row r="11" spans="1:7" ht="30">
      <c r="A11" s="26" t="s">
        <v>18</v>
      </c>
      <c r="B11" s="25" t="s">
        <v>132</v>
      </c>
      <c r="C11" s="25" t="s">
        <v>323</v>
      </c>
      <c r="D11" s="25" t="s">
        <v>322</v>
      </c>
    </row>
    <row r="12" spans="1:7">
      <c r="B12" s="158"/>
    </row>
    <row r="13" spans="1:7">
      <c r="A13" s="155">
        <v>1</v>
      </c>
      <c r="B13" s="157" t="s">
        <v>321</v>
      </c>
      <c r="C13" s="156"/>
    </row>
    <row r="14" spans="1:7">
      <c r="B14" s="184" t="s">
        <v>411</v>
      </c>
      <c r="C14" s="184" t="s">
        <v>415</v>
      </c>
      <c r="D14" s="187">
        <v>34811300</v>
      </c>
    </row>
    <row r="15" spans="1:7">
      <c r="A15" s="155"/>
      <c r="B15" s="185" t="s">
        <v>412</v>
      </c>
      <c r="C15" s="184" t="s">
        <v>415</v>
      </c>
      <c r="D15" s="187">
        <v>35418547.32</v>
      </c>
    </row>
    <row r="16" spans="1:7">
      <c r="A16" s="155"/>
      <c r="B16" s="185" t="s">
        <v>413</v>
      </c>
      <c r="C16" s="184" t="s">
        <v>415</v>
      </c>
      <c r="D16" s="187">
        <v>114718.22</v>
      </c>
    </row>
    <row r="17" spans="1:4">
      <c r="A17" s="155">
        <f>+A13+1</f>
        <v>2</v>
      </c>
      <c r="B17" s="185" t="s">
        <v>320</v>
      </c>
      <c r="C17" s="190" t="s">
        <v>414</v>
      </c>
      <c r="D17" s="189">
        <f>SUM(D14:D16)</f>
        <v>70344565.539999992</v>
      </c>
    </row>
    <row r="18" spans="1:4">
      <c r="A18" s="155"/>
      <c r="B18" s="185"/>
      <c r="C18" s="186"/>
      <c r="D18" s="187"/>
    </row>
    <row r="19" spans="1:4">
      <c r="A19" s="155">
        <f>+A17+1</f>
        <v>3</v>
      </c>
      <c r="B19" s="185" t="s">
        <v>319</v>
      </c>
      <c r="C19" s="186" t="s">
        <v>318</v>
      </c>
      <c r="D19" s="224">
        <v>580102978</v>
      </c>
    </row>
    <row r="20" spans="1:4">
      <c r="B20" s="184"/>
      <c r="C20" s="185"/>
      <c r="D20" s="185"/>
    </row>
    <row r="21" spans="1:4">
      <c r="A21" s="94">
        <f>A19+1</f>
        <v>4</v>
      </c>
      <c r="B21" s="188" t="s">
        <v>28</v>
      </c>
      <c r="C21" s="184"/>
      <c r="D21" s="184"/>
    </row>
    <row r="22" spans="1:4">
      <c r="A22" s="94">
        <f>A21+1</f>
        <v>5</v>
      </c>
      <c r="B22" s="185" t="s">
        <v>0</v>
      </c>
      <c r="C22" s="184"/>
      <c r="D22" s="184"/>
    </row>
  </sheetData>
  <printOptions horizontalCentered="1"/>
  <pageMargins left="0.7" right="0.7" top="0.75" bottom="0.75" header="0.3" footer="0.3"/>
  <pageSetup fitToHeight="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/>
  </sheetViews>
  <sheetFormatPr defaultColWidth="9" defaultRowHeight="14.25"/>
  <cols>
    <col min="1" max="1" width="7.75" customWidth="1"/>
    <col min="2" max="2" width="9" customWidth="1"/>
    <col min="3" max="3" width="10.25" bestFit="1" customWidth="1"/>
    <col min="4" max="4" width="43.875" bestFit="1" customWidth="1"/>
    <col min="5" max="5" width="15" bestFit="1" customWidth="1"/>
    <col min="6" max="6" width="10.375" customWidth="1"/>
    <col min="7" max="7" width="19.75" customWidth="1"/>
    <col min="8" max="8" width="11.875" customWidth="1"/>
    <col min="9" max="10" width="5.625" customWidth="1"/>
    <col min="11" max="11" width="9.875" customWidth="1"/>
    <col min="12" max="12" width="11.25" customWidth="1"/>
    <col min="13" max="13" width="43.5" bestFit="1" customWidth="1"/>
    <col min="14" max="14" width="9" customWidth="1"/>
  </cols>
  <sheetData>
    <row r="1" spans="1:14">
      <c r="M1" s="39"/>
    </row>
    <row r="2" spans="1:14">
      <c r="M2" s="160"/>
    </row>
    <row r="3" spans="1:14">
      <c r="M3" s="160" t="s">
        <v>317</v>
      </c>
    </row>
    <row r="5" spans="1:14" ht="15" customHeight="1">
      <c r="B5" s="223" t="s">
        <v>354</v>
      </c>
      <c r="C5" s="170"/>
      <c r="D5" s="170"/>
      <c r="E5" s="171"/>
    </row>
    <row r="6" spans="1:14" ht="15" customHeight="1">
      <c r="C6" s="170"/>
      <c r="D6" s="170"/>
      <c r="E6" s="170"/>
    </row>
    <row r="7" spans="1:14" ht="15" customHeight="1">
      <c r="B7" s="102" t="s">
        <v>344</v>
      </c>
      <c r="C7" s="170"/>
      <c r="D7" s="170"/>
      <c r="E7" s="170"/>
    </row>
    <row r="8" spans="1:14" ht="15" customHeight="1">
      <c r="B8" s="102" t="str">
        <f>'Index and Summary'!B7</f>
        <v>Year Ending December 31, 2015</v>
      </c>
    </row>
    <row r="9" spans="1:14">
      <c r="A9" s="169"/>
    </row>
    <row r="10" spans="1:14" ht="15">
      <c r="A10" s="56" t="s">
        <v>24</v>
      </c>
      <c r="B10" s="56" t="s">
        <v>23</v>
      </c>
      <c r="C10" s="56" t="s">
        <v>22</v>
      </c>
      <c r="D10" s="56" t="s">
        <v>21</v>
      </c>
      <c r="E10" s="56" t="s">
        <v>20</v>
      </c>
      <c r="F10" s="56" t="s">
        <v>19</v>
      </c>
      <c r="G10" s="56" t="s">
        <v>139</v>
      </c>
      <c r="H10" s="56" t="s">
        <v>138</v>
      </c>
      <c r="I10" s="56" t="s">
        <v>137</v>
      </c>
      <c r="J10" s="56" t="s">
        <v>136</v>
      </c>
      <c r="K10" s="56" t="s">
        <v>135</v>
      </c>
      <c r="L10" s="56" t="s">
        <v>217</v>
      </c>
      <c r="M10" s="56" t="s">
        <v>216</v>
      </c>
    </row>
    <row r="11" spans="1:14" ht="30.75" customHeight="1">
      <c r="A11" s="168" t="s">
        <v>18</v>
      </c>
      <c r="B11" s="165" t="s">
        <v>343</v>
      </c>
      <c r="C11" s="165" t="s">
        <v>342</v>
      </c>
      <c r="D11" s="165" t="s">
        <v>341</v>
      </c>
      <c r="E11" s="95" t="s">
        <v>402</v>
      </c>
      <c r="F11" s="165" t="s">
        <v>339</v>
      </c>
      <c r="G11" s="165" t="s">
        <v>338</v>
      </c>
      <c r="H11" s="167" t="s">
        <v>337</v>
      </c>
      <c r="I11" s="95" t="s">
        <v>336</v>
      </c>
      <c r="J11" s="95" t="s">
        <v>335</v>
      </c>
      <c r="K11" s="95" t="s">
        <v>334</v>
      </c>
      <c r="L11" s="166" t="s">
        <v>333</v>
      </c>
      <c r="M11" s="165" t="s">
        <v>332</v>
      </c>
    </row>
    <row r="12" spans="1:14">
      <c r="A12" s="160">
        <v>1</v>
      </c>
      <c r="B12" s="240">
        <v>891</v>
      </c>
      <c r="C12" s="240">
        <v>2587</v>
      </c>
      <c r="D12" s="240" t="s">
        <v>421</v>
      </c>
      <c r="E12" s="241">
        <v>484086.56</v>
      </c>
      <c r="F12" s="242">
        <v>484086.56</v>
      </c>
      <c r="G12" s="171" t="s">
        <v>424</v>
      </c>
      <c r="H12" s="240"/>
      <c r="I12" s="245"/>
      <c r="J12" s="246"/>
      <c r="K12" s="245" t="s">
        <v>326</v>
      </c>
      <c r="L12" s="242">
        <v>3324</v>
      </c>
      <c r="M12" s="240" t="s">
        <v>428</v>
      </c>
      <c r="N12" s="225"/>
    </row>
    <row r="13" spans="1:14">
      <c r="A13" s="244">
        <f t="shared" ref="A13:A41" si="0">+A12+1</f>
        <v>2</v>
      </c>
      <c r="B13" s="240">
        <v>1622</v>
      </c>
      <c r="C13">
        <v>3489</v>
      </c>
      <c r="D13" t="s">
        <v>330</v>
      </c>
      <c r="E13" s="238">
        <v>66504.67</v>
      </c>
      <c r="F13" s="162">
        <v>66504.67</v>
      </c>
      <c r="G13" t="s">
        <v>220</v>
      </c>
      <c r="I13" s="247" t="s">
        <v>326</v>
      </c>
      <c r="J13" s="246"/>
      <c r="K13" s="247"/>
      <c r="L13" s="162">
        <v>66504.67</v>
      </c>
    </row>
    <row r="14" spans="1:14">
      <c r="A14" s="244">
        <f t="shared" si="0"/>
        <v>3</v>
      </c>
      <c r="B14" s="240">
        <v>1623</v>
      </c>
      <c r="C14">
        <v>3492</v>
      </c>
      <c r="D14" t="s">
        <v>328</v>
      </c>
      <c r="E14" s="238">
        <v>642872.03</v>
      </c>
      <c r="F14" s="162">
        <v>642872.03</v>
      </c>
      <c r="G14" t="s">
        <v>327</v>
      </c>
      <c r="I14" s="247"/>
      <c r="J14" s="246"/>
      <c r="K14" s="247" t="s">
        <v>326</v>
      </c>
      <c r="L14" s="162">
        <v>321436.01500000001</v>
      </c>
      <c r="M14" s="163" t="s">
        <v>438</v>
      </c>
    </row>
    <row r="15" spans="1:14">
      <c r="A15" s="244">
        <f t="shared" si="0"/>
        <v>4</v>
      </c>
      <c r="B15" s="240">
        <v>1624</v>
      </c>
      <c r="C15">
        <v>3482</v>
      </c>
      <c r="D15" t="s">
        <v>329</v>
      </c>
      <c r="E15" s="238">
        <v>403162.78</v>
      </c>
      <c r="F15" s="162">
        <v>403162.78</v>
      </c>
      <c r="G15" t="s">
        <v>221</v>
      </c>
      <c r="I15" s="247" t="s">
        <v>326</v>
      </c>
      <c r="J15" s="246"/>
      <c r="K15" s="247"/>
      <c r="L15" s="162">
        <v>403162.78</v>
      </c>
      <c r="M15" s="163"/>
    </row>
    <row r="16" spans="1:14">
      <c r="A16" s="244">
        <f t="shared" si="0"/>
        <v>5</v>
      </c>
      <c r="B16" s="240">
        <v>1629</v>
      </c>
      <c r="C16">
        <v>3488</v>
      </c>
      <c r="D16" t="s">
        <v>331</v>
      </c>
      <c r="E16" s="238">
        <v>62666.720000000001</v>
      </c>
      <c r="F16" s="162">
        <v>62666.720000000001</v>
      </c>
      <c r="G16" t="s">
        <v>219</v>
      </c>
      <c r="I16" s="247" t="s">
        <v>326</v>
      </c>
      <c r="J16" s="246"/>
      <c r="K16" s="247"/>
      <c r="L16" s="162">
        <v>62666.720000000001</v>
      </c>
      <c r="M16" s="163"/>
    </row>
    <row r="17" spans="1:14">
      <c r="A17" s="160">
        <f t="shared" si="0"/>
        <v>6</v>
      </c>
      <c r="B17" s="240">
        <v>1630</v>
      </c>
      <c r="C17">
        <v>2587</v>
      </c>
      <c r="D17" t="s">
        <v>421</v>
      </c>
      <c r="E17" s="238">
        <v>57306.68</v>
      </c>
      <c r="F17" s="162">
        <v>57306.68</v>
      </c>
      <c r="G17" t="s">
        <v>222</v>
      </c>
      <c r="I17" s="247"/>
      <c r="J17" s="246"/>
      <c r="K17" s="247" t="s">
        <v>326</v>
      </c>
      <c r="L17" s="162">
        <v>15634</v>
      </c>
      <c r="M17" s="163" t="s">
        <v>441</v>
      </c>
      <c r="N17" s="163"/>
    </row>
    <row r="18" spans="1:14">
      <c r="A18" s="160">
        <f t="shared" si="0"/>
        <v>7</v>
      </c>
      <c r="B18" s="240">
        <v>1630</v>
      </c>
      <c r="C18">
        <v>3483</v>
      </c>
      <c r="D18" t="s">
        <v>422</v>
      </c>
      <c r="E18" s="238">
        <v>76465.460000000006</v>
      </c>
      <c r="F18" s="162">
        <v>76465.460000000006</v>
      </c>
      <c r="G18" t="s">
        <v>222</v>
      </c>
      <c r="I18" s="247" t="s">
        <v>326</v>
      </c>
      <c r="J18" s="246"/>
      <c r="K18" s="247"/>
      <c r="L18" s="162">
        <v>76465.460000000006</v>
      </c>
    </row>
    <row r="19" spans="1:14">
      <c r="A19" s="160">
        <f t="shared" si="0"/>
        <v>8</v>
      </c>
      <c r="B19" s="240">
        <v>1710</v>
      </c>
      <c r="C19">
        <v>3548</v>
      </c>
      <c r="D19" t="s">
        <v>423</v>
      </c>
      <c r="E19" s="238">
        <v>28814.63</v>
      </c>
      <c r="F19" s="162">
        <v>28814.63</v>
      </c>
      <c r="G19" t="s">
        <v>425</v>
      </c>
      <c r="I19" s="247" t="s">
        <v>326</v>
      </c>
      <c r="J19" s="246"/>
      <c r="K19" s="247"/>
      <c r="L19" s="162">
        <v>28814.63</v>
      </c>
    </row>
    <row r="20" spans="1:14">
      <c r="A20" s="160">
        <f t="shared" si="0"/>
        <v>9</v>
      </c>
      <c r="B20" s="240">
        <v>1722</v>
      </c>
      <c r="C20">
        <v>2587</v>
      </c>
      <c r="D20" t="s">
        <v>421</v>
      </c>
      <c r="E20" s="238">
        <v>12501.05</v>
      </c>
      <c r="F20" s="162">
        <v>12501.05</v>
      </c>
      <c r="G20" s="239" t="s">
        <v>426</v>
      </c>
      <c r="I20" s="247" t="s">
        <v>326</v>
      </c>
      <c r="J20" s="246"/>
      <c r="K20" s="247"/>
      <c r="L20" s="162">
        <v>12501.05</v>
      </c>
      <c r="N20" s="163"/>
    </row>
    <row r="21" spans="1:14">
      <c r="A21" s="160">
        <f t="shared" si="0"/>
        <v>10</v>
      </c>
      <c r="B21" s="240">
        <v>1722</v>
      </c>
      <c r="C21">
        <v>3482</v>
      </c>
      <c r="D21" t="s">
        <v>329</v>
      </c>
      <c r="E21" s="238">
        <v>257390.17</v>
      </c>
      <c r="F21" s="162">
        <v>257390.17</v>
      </c>
      <c r="G21" s="239" t="s">
        <v>426</v>
      </c>
      <c r="I21" s="247" t="s">
        <v>326</v>
      </c>
      <c r="J21" s="246"/>
      <c r="K21" s="247"/>
      <c r="L21" s="162">
        <v>257390.17</v>
      </c>
      <c r="M21" s="163"/>
    </row>
    <row r="22" spans="1:14">
      <c r="A22" s="160">
        <f t="shared" si="0"/>
        <v>11</v>
      </c>
      <c r="B22" s="240">
        <v>3722</v>
      </c>
      <c r="C22" s="240">
        <v>9465</v>
      </c>
      <c r="D22" s="240" t="s">
        <v>439</v>
      </c>
      <c r="E22" s="241">
        <v>27919.84</v>
      </c>
      <c r="F22" s="242">
        <v>27919.84</v>
      </c>
      <c r="G22" s="240" t="s">
        <v>230</v>
      </c>
      <c r="I22" s="245" t="s">
        <v>326</v>
      </c>
      <c r="J22" s="246"/>
      <c r="K22" s="245"/>
      <c r="L22" s="242">
        <v>27919.84</v>
      </c>
      <c r="M22" s="240"/>
    </row>
    <row r="23" spans="1:14">
      <c r="A23" s="160">
        <f t="shared" si="0"/>
        <v>12</v>
      </c>
      <c r="B23" s="240">
        <v>3722</v>
      </c>
      <c r="C23" s="240">
        <v>3491</v>
      </c>
      <c r="D23" s="240" t="s">
        <v>347</v>
      </c>
      <c r="E23" s="241">
        <v>504672.64</v>
      </c>
      <c r="F23" s="242">
        <v>504672.64</v>
      </c>
      <c r="G23" s="240" t="s">
        <v>230</v>
      </c>
      <c r="I23" s="245" t="s">
        <v>326</v>
      </c>
      <c r="J23" s="246"/>
      <c r="K23" s="245"/>
      <c r="L23" s="242">
        <v>504672.64</v>
      </c>
      <c r="M23" s="240"/>
    </row>
    <row r="24" spans="1:14">
      <c r="A24" s="160">
        <f t="shared" si="0"/>
        <v>13</v>
      </c>
      <c r="B24" s="240">
        <v>3724</v>
      </c>
      <c r="C24" s="240">
        <v>9465</v>
      </c>
      <c r="D24" s="240" t="s">
        <v>439</v>
      </c>
      <c r="E24" s="241">
        <v>27044.77</v>
      </c>
      <c r="F24" s="242">
        <v>27044.77</v>
      </c>
      <c r="G24" s="240" t="s">
        <v>229</v>
      </c>
      <c r="I24" s="245" t="s">
        <v>326</v>
      </c>
      <c r="J24" s="246"/>
      <c r="K24" s="245"/>
      <c r="L24" s="242">
        <v>27044.77</v>
      </c>
      <c r="M24" s="240"/>
    </row>
    <row r="25" spans="1:14">
      <c r="A25" s="160">
        <f t="shared" si="0"/>
        <v>14</v>
      </c>
      <c r="B25" s="240">
        <v>3724</v>
      </c>
      <c r="C25" s="240">
        <v>3491</v>
      </c>
      <c r="D25" s="240" t="s">
        <v>347</v>
      </c>
      <c r="E25" s="241">
        <v>85132.67</v>
      </c>
      <c r="F25" s="242">
        <v>85132.67</v>
      </c>
      <c r="G25" s="240" t="s">
        <v>229</v>
      </c>
      <c r="I25" s="245" t="s">
        <v>326</v>
      </c>
      <c r="J25" s="246"/>
      <c r="K25" s="245"/>
      <c r="L25" s="242">
        <v>85132.67</v>
      </c>
      <c r="M25" s="240"/>
    </row>
    <row r="26" spans="1:14">
      <c r="A26" s="160">
        <f t="shared" si="0"/>
        <v>15</v>
      </c>
      <c r="B26" s="240">
        <v>3726</v>
      </c>
      <c r="C26" s="240">
        <v>9465</v>
      </c>
      <c r="D26" s="240" t="s">
        <v>439</v>
      </c>
      <c r="E26" s="241">
        <v>51619.02</v>
      </c>
      <c r="F26" s="242">
        <v>51619.02</v>
      </c>
      <c r="G26" s="240" t="s">
        <v>226</v>
      </c>
      <c r="I26" s="245" t="s">
        <v>326</v>
      </c>
      <c r="J26" s="246"/>
      <c r="K26" s="245"/>
      <c r="L26" s="242">
        <v>51619.02</v>
      </c>
      <c r="M26" s="240"/>
    </row>
    <row r="27" spans="1:14">
      <c r="A27" s="160">
        <f t="shared" si="0"/>
        <v>16</v>
      </c>
      <c r="B27" s="240">
        <v>3729</v>
      </c>
      <c r="C27" s="240">
        <v>3491</v>
      </c>
      <c r="D27" s="240" t="s">
        <v>347</v>
      </c>
      <c r="E27" s="241">
        <v>17956.41</v>
      </c>
      <c r="F27" s="242">
        <v>17956.41</v>
      </c>
      <c r="G27" s="240" t="s">
        <v>231</v>
      </c>
      <c r="I27" s="245" t="s">
        <v>326</v>
      </c>
      <c r="J27" s="246"/>
      <c r="K27" s="245"/>
      <c r="L27" s="242">
        <v>17956.41</v>
      </c>
      <c r="M27" s="240"/>
    </row>
    <row r="28" spans="1:14">
      <c r="A28" s="160">
        <f t="shared" si="0"/>
        <v>17</v>
      </c>
      <c r="B28" s="240">
        <v>3729</v>
      </c>
      <c r="C28" s="240">
        <v>9465</v>
      </c>
      <c r="D28" s="240" t="s">
        <v>439</v>
      </c>
      <c r="E28" s="241">
        <v>54458.79</v>
      </c>
      <c r="F28" s="242">
        <v>54458.79</v>
      </c>
      <c r="G28" s="240" t="s">
        <v>231</v>
      </c>
      <c r="I28" s="245" t="s">
        <v>326</v>
      </c>
      <c r="J28" s="246"/>
      <c r="K28" s="245"/>
      <c r="L28" s="242">
        <v>54458.79</v>
      </c>
      <c r="M28" s="240"/>
    </row>
    <row r="29" spans="1:14">
      <c r="A29" s="160">
        <f t="shared" si="0"/>
        <v>18</v>
      </c>
      <c r="B29" s="240">
        <v>3731</v>
      </c>
      <c r="C29" s="240">
        <v>9465</v>
      </c>
      <c r="D29" s="240" t="s">
        <v>439</v>
      </c>
      <c r="E29" s="241">
        <v>10302.31</v>
      </c>
      <c r="F29" s="242">
        <v>10302.31</v>
      </c>
      <c r="G29" s="240" t="s">
        <v>440</v>
      </c>
      <c r="I29" s="245" t="s">
        <v>326</v>
      </c>
      <c r="J29" s="246"/>
      <c r="K29" s="245"/>
      <c r="L29" s="242">
        <v>10302.31</v>
      </c>
      <c r="M29" s="240"/>
    </row>
    <row r="30" spans="1:14">
      <c r="A30" s="160">
        <f t="shared" si="0"/>
        <v>19</v>
      </c>
      <c r="B30" s="240">
        <v>3734</v>
      </c>
      <c r="C30" s="240">
        <v>3491</v>
      </c>
      <c r="D30" s="240" t="s">
        <v>347</v>
      </c>
      <c r="E30" s="241">
        <v>10283.23</v>
      </c>
      <c r="F30" s="242">
        <v>10283.23</v>
      </c>
      <c r="G30" s="240" t="s">
        <v>228</v>
      </c>
      <c r="I30" s="245" t="s">
        <v>326</v>
      </c>
      <c r="J30" s="246"/>
      <c r="K30" s="245"/>
      <c r="L30" s="242">
        <v>10283.23</v>
      </c>
      <c r="M30" s="240"/>
    </row>
    <row r="31" spans="1:14">
      <c r="A31" s="160">
        <f t="shared" si="0"/>
        <v>20</v>
      </c>
      <c r="B31" s="240">
        <v>3773</v>
      </c>
      <c r="C31" s="240">
        <v>3491</v>
      </c>
      <c r="D31" s="240" t="s">
        <v>347</v>
      </c>
      <c r="E31" s="241">
        <v>29911.61</v>
      </c>
      <c r="F31" s="242">
        <v>29911.61</v>
      </c>
      <c r="G31" s="240" t="s">
        <v>427</v>
      </c>
      <c r="I31" s="245" t="s">
        <v>326</v>
      </c>
      <c r="J31" s="246"/>
      <c r="K31" s="245"/>
      <c r="L31" s="242">
        <v>29911.61</v>
      </c>
      <c r="M31" s="240"/>
    </row>
    <row r="32" spans="1:14">
      <c r="A32" s="160">
        <f t="shared" si="0"/>
        <v>21</v>
      </c>
      <c r="B32" s="240">
        <v>3774</v>
      </c>
      <c r="C32" s="240">
        <v>3491</v>
      </c>
      <c r="D32" s="240" t="s">
        <v>347</v>
      </c>
      <c r="E32" s="241">
        <v>21215.52</v>
      </c>
      <c r="F32" s="242">
        <v>21215.52</v>
      </c>
      <c r="G32" s="240" t="s">
        <v>234</v>
      </c>
      <c r="I32" s="245" t="s">
        <v>326</v>
      </c>
      <c r="J32" s="246"/>
      <c r="K32" s="245"/>
      <c r="L32" s="242">
        <v>21215.52</v>
      </c>
      <c r="M32" s="240"/>
    </row>
    <row r="33" spans="1:13">
      <c r="A33" s="160">
        <f t="shared" si="0"/>
        <v>22</v>
      </c>
      <c r="B33" s="240">
        <v>3775</v>
      </c>
      <c r="C33" s="240">
        <v>3491</v>
      </c>
      <c r="D33" s="240" t="s">
        <v>347</v>
      </c>
      <c r="E33" s="241">
        <v>286572.51</v>
      </c>
      <c r="F33" s="242">
        <v>286572.51</v>
      </c>
      <c r="G33" s="240" t="s">
        <v>233</v>
      </c>
      <c r="I33" s="245" t="s">
        <v>326</v>
      </c>
      <c r="J33" s="246"/>
      <c r="K33" s="245"/>
      <c r="L33" s="242">
        <v>286572.51</v>
      </c>
      <c r="M33" s="240"/>
    </row>
    <row r="34" spans="1:13">
      <c r="A34" s="160">
        <f t="shared" si="0"/>
        <v>23</v>
      </c>
      <c r="B34" s="240">
        <v>3780</v>
      </c>
      <c r="C34" s="240">
        <v>3491</v>
      </c>
      <c r="D34" s="240" t="s">
        <v>347</v>
      </c>
      <c r="E34" s="241">
        <v>31450.720000000001</v>
      </c>
      <c r="F34" s="242">
        <v>31450.720000000001</v>
      </c>
      <c r="G34" s="240" t="s">
        <v>232</v>
      </c>
      <c r="I34" s="245" t="s">
        <v>326</v>
      </c>
      <c r="J34" s="246"/>
      <c r="K34" s="245"/>
      <c r="L34" s="242">
        <v>31450.720000000001</v>
      </c>
      <c r="M34" s="240"/>
    </row>
    <row r="35" spans="1:13">
      <c r="A35" s="160">
        <f t="shared" si="0"/>
        <v>24</v>
      </c>
      <c r="B35" s="240">
        <v>3794</v>
      </c>
      <c r="C35" s="240">
        <v>3491</v>
      </c>
      <c r="D35" s="240" t="s">
        <v>347</v>
      </c>
      <c r="E35" s="241">
        <v>1623.39</v>
      </c>
      <c r="F35" s="242">
        <v>1623.39</v>
      </c>
      <c r="G35" s="240" t="s">
        <v>227</v>
      </c>
      <c r="I35" s="245" t="s">
        <v>326</v>
      </c>
      <c r="J35" s="246"/>
      <c r="K35" s="245"/>
      <c r="L35" s="242">
        <v>1623.39</v>
      </c>
      <c r="M35" s="240"/>
    </row>
    <row r="36" spans="1:13">
      <c r="A36" s="160">
        <f t="shared" si="0"/>
        <v>25</v>
      </c>
      <c r="B36" s="240">
        <v>3794</v>
      </c>
      <c r="C36" s="240">
        <v>9465</v>
      </c>
      <c r="D36" s="240" t="s">
        <v>439</v>
      </c>
      <c r="E36" s="241">
        <v>38680.129999999997</v>
      </c>
      <c r="F36" s="242">
        <v>38680.129999999997</v>
      </c>
      <c r="G36" s="240" t="s">
        <v>227</v>
      </c>
      <c r="I36" s="245" t="s">
        <v>326</v>
      </c>
      <c r="J36" s="246"/>
      <c r="K36" s="245"/>
      <c r="L36" s="242">
        <v>38680.129999999997</v>
      </c>
      <c r="M36" s="240"/>
    </row>
    <row r="37" spans="1:13">
      <c r="A37" s="160">
        <f t="shared" si="0"/>
        <v>26</v>
      </c>
    </row>
    <row r="38" spans="1:13">
      <c r="A38" s="160">
        <f t="shared" si="0"/>
        <v>27</v>
      </c>
      <c r="B38" s="240"/>
      <c r="D38" s="172" t="s">
        <v>442</v>
      </c>
      <c r="E38" s="162"/>
      <c r="F38" s="162"/>
      <c r="H38" s="172"/>
      <c r="I38" s="172"/>
      <c r="J38" s="172"/>
      <c r="K38" s="240"/>
      <c r="L38" s="161">
        <f>SUM(L12:L37)</f>
        <v>2446743.0550000006</v>
      </c>
    </row>
    <row r="39" spans="1:13">
      <c r="A39" s="160">
        <f t="shared" si="0"/>
        <v>28</v>
      </c>
      <c r="B39" s="240"/>
      <c r="K39" s="240"/>
    </row>
    <row r="40" spans="1:13">
      <c r="A40" s="160">
        <f t="shared" si="0"/>
        <v>29</v>
      </c>
      <c r="B40" s="48" t="s">
        <v>28</v>
      </c>
    </row>
    <row r="41" spans="1:13">
      <c r="A41" s="160">
        <f t="shared" si="0"/>
        <v>30</v>
      </c>
      <c r="B41" t="s">
        <v>443</v>
      </c>
    </row>
  </sheetData>
  <printOptions horizontalCentered="1"/>
  <pageMargins left="0.7" right="0.7" top="0.75" bottom="0.75" header="0.3" footer="0.3"/>
  <pageSetup scale="5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Index and Summary</vt:lpstr>
      <vt:lpstr>Worksheet I-Wages Input</vt:lpstr>
      <vt:lpstr>Worksheet J Depr Input</vt:lpstr>
      <vt:lpstr>Worksheet K OthRev Input</vt:lpstr>
      <vt:lpstr>Worksheet L Future Use</vt:lpstr>
      <vt:lpstr>Worksheet M RTO ISO</vt:lpstr>
      <vt:lpstr>Worksheet N Tran by Others</vt:lpstr>
      <vt:lpstr>Worksheet O Lease</vt:lpstr>
      <vt:lpstr>Worksheet P Compl Not Class</vt:lpstr>
      <vt:lpstr>Worksheet Q CWIP</vt:lpstr>
      <vt:lpstr>'Worksheet I-Wages Input'!B</vt:lpstr>
      <vt:lpstr>'Index and Summary'!Print_Area</vt:lpstr>
      <vt:lpstr>'Worksheet I-Wages Input'!Print_Area</vt:lpstr>
      <vt:lpstr>'Worksheet J Depr Input'!Print_Area</vt:lpstr>
      <vt:lpstr>'Worksheet K OthRev Input'!Print_Area</vt:lpstr>
      <vt:lpstr>'Worksheet L Future Use'!Print_Area</vt:lpstr>
      <vt:lpstr>'Worksheet M RTO ISO'!Print_Area</vt:lpstr>
      <vt:lpstr>'Worksheet N Tran by Others'!Print_Area</vt:lpstr>
      <vt:lpstr>'Worksheet O Lease'!Print_Area</vt:lpstr>
      <vt:lpstr>'Worksheet P Compl Not Class'!Print_Area</vt:lpstr>
      <vt:lpstr>'Worksheet Q CWIP'!Print_Area</vt:lpstr>
      <vt:lpstr>'Index and Summary'!Print_Titles</vt:lpstr>
      <vt:lpstr>'Worksheet I-Wages Input'!Print_Titles</vt:lpstr>
      <vt:lpstr>'Worksheet J Depr Input'!Print_Titles</vt:lpstr>
      <vt:lpstr>'Worksheet K OthRev Input'!Print_Titles</vt:lpstr>
      <vt:lpstr>'Worksheet L Future Use'!Print_Titles</vt:lpstr>
      <vt:lpstr>'Worksheet M RTO ISO'!Print_Titles</vt:lpstr>
      <vt:lpstr>'Worksheet N Tran by Others'!Print_Titles</vt:lpstr>
      <vt:lpstr>'Worksheet Q CWIP'!Print_Titles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2016-07-15T20:24:32Z</dcterms:created>
  <dcterms:modified xsi:type="dcterms:W3CDTF">2016-07-15T20:24:32Z</dcterms:modified>
</cp:coreProperties>
</file>