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ial Modeling\Attachment O (MISO)\Attachment O 2015\"/>
    </mc:Choice>
  </mc:AlternateContent>
  <bookViews>
    <workbookView xWindow="120" yWindow="315" windowWidth="19020" windowHeight="11400" tabRatio="833" activeTab="8"/>
  </bookViews>
  <sheets>
    <sheet name="Divisor" sheetId="1" r:id="rId1"/>
    <sheet name="Land for future use" sheetId="2" r:id="rId2"/>
    <sheet name="FERC Fees" sheetId="3" r:id="rId3"/>
    <sheet name="Attach O, pg 3, ln 5" sheetId="4" r:id="rId4"/>
    <sheet name="Taxes other than inc tax" sheetId="5" r:id="rId5"/>
    <sheet name="Step-Up Trans." sheetId="7" r:id="rId6"/>
    <sheet name="Wages &amp; Salaries" sheetId="6" r:id="rId7"/>
    <sheet name="Rent" sheetId="9" r:id="rId8"/>
    <sheet name="Tran. Rev." sheetId="8" r:id="rId9"/>
    <sheet name="Inc. Tax" sheetId="10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C17" i="8" l="1"/>
  <c r="C16" i="8"/>
  <c r="B8" i="6" l="1"/>
  <c r="B5" i="6"/>
  <c r="B4" i="6"/>
  <c r="E8" i="5" l="1"/>
  <c r="B9" i="3" l="1"/>
  <c r="B10" i="3"/>
  <c r="B11" i="3"/>
  <c r="B12" i="3"/>
  <c r="B13" i="3"/>
  <c r="B14" i="3"/>
  <c r="B15" i="3"/>
  <c r="B16" i="3"/>
  <c r="B17" i="3"/>
  <c r="B18" i="3"/>
  <c r="B19" i="3"/>
  <c r="B8" i="3"/>
  <c r="B21" i="3" l="1"/>
  <c r="B25" i="3" l="1"/>
  <c r="B24" i="3"/>
  <c r="B26" i="3"/>
  <c r="B9" i="6"/>
  <c r="B29" i="3" l="1"/>
  <c r="B27" i="3"/>
  <c r="C9" i="8"/>
  <c r="D9" i="8"/>
  <c r="B12" i="7"/>
  <c r="E9" i="5"/>
  <c r="B18" i="4"/>
  <c r="B11" i="4"/>
  <c r="B10" i="2"/>
  <c r="N39" i="1"/>
  <c r="O39" i="1" s="1"/>
  <c r="N38" i="1"/>
  <c r="O38" i="1" s="1"/>
  <c r="N35" i="1"/>
  <c r="O35" i="1" s="1"/>
  <c r="N34" i="1"/>
  <c r="O34" i="1" s="1"/>
  <c r="N31" i="1"/>
  <c r="O31" i="1" s="1"/>
  <c r="N30" i="1"/>
  <c r="O30" i="1" s="1"/>
  <c r="B18" i="1"/>
  <c r="B20" i="1" s="1"/>
</calcChain>
</file>

<file path=xl/comments1.xml><?xml version="1.0" encoding="utf-8"?>
<comments xmlns="http://schemas.openxmlformats.org/spreadsheetml/2006/main">
  <authors>
    <author>Travis Siewert</author>
  </authors>
  <commentList>
    <comment ref="D7" authorId="0" shapeId="0">
      <text>
        <r>
          <rPr>
            <sz val="8"/>
            <color indexed="81"/>
            <rFont val="Tahoma"/>
            <family val="2"/>
          </rPr>
          <t xml:space="preserve">
Schedule 1, 2 and 9 Revenues from MISO.</t>
        </r>
      </text>
    </comment>
  </commentList>
</comments>
</file>

<file path=xl/sharedStrings.xml><?xml version="1.0" encoding="utf-8"?>
<sst xmlns="http://schemas.openxmlformats.org/spreadsheetml/2006/main" count="156" uniqueCount="126">
  <si>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</si>
  <si>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</si>
  <si>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</si>
  <si>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</si>
  <si>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</si>
  <si>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</si>
  <si>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</si>
  <si>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</si>
  <si>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</si>
  <si>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</si>
  <si>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</si>
  <si>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</si>
  <si>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</si>
  <si>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GFA #</t>
  </si>
  <si>
    <t>Do the above numbers include any GFA related load?  If yes, provide the following</t>
  </si>
  <si>
    <t xml:space="preserve">By month for each GFA, provide the GFA #, the GFA load, and the GFA transmission revenues </t>
  </si>
  <si>
    <t>June</t>
  </si>
  <si>
    <t>Total</t>
  </si>
  <si>
    <t>GFA Load</t>
  </si>
  <si>
    <t>GFA Trans Rev</t>
  </si>
  <si>
    <t>Sub total</t>
  </si>
  <si>
    <t>Land Held For Future Use</t>
  </si>
  <si>
    <t>Production</t>
  </si>
  <si>
    <t>Transmission</t>
  </si>
  <si>
    <t xml:space="preserve">Distribution </t>
  </si>
  <si>
    <t>Other</t>
  </si>
  <si>
    <t>Attachment O, page 3, line 4</t>
  </si>
  <si>
    <t xml:space="preserve">Attachment O, page 2, line 25 </t>
  </si>
  <si>
    <t>should be reported on Attachment O, page 2, line 25</t>
  </si>
  <si>
    <t>Attachment O divisor</t>
  </si>
  <si>
    <t>should be reported on Attachment O, page 1, line 8</t>
  </si>
  <si>
    <t>Transmisssion</t>
  </si>
  <si>
    <t>Distribution</t>
  </si>
  <si>
    <t>Should not include any capitalized wages</t>
  </si>
  <si>
    <t>Should not include any A&amp;G related wages</t>
  </si>
  <si>
    <t>Does this tie to RUS Form 12h.J.4?  If not please provide an explantion</t>
  </si>
  <si>
    <t>Attachment O, page 4, line 12 - 15</t>
  </si>
  <si>
    <t>Report on Attachment O, page 4, line 12</t>
  </si>
  <si>
    <t>Report on Attachment O, page 4, line 13</t>
  </si>
  <si>
    <t>Report on Attachment O, page 4, line 14</t>
  </si>
  <si>
    <t>Report on Attachment O, page 4, line 15</t>
  </si>
  <si>
    <t>recorded in account ________, relfected in I/S in A&amp;G exp</t>
  </si>
  <si>
    <t>Regulatory Commission Expense (provide a brief but descriptive list of charges)  Indicate if Transmission Related</t>
  </si>
  <si>
    <t>Taxes Other Than Income Taxes</t>
  </si>
  <si>
    <t>Highway &amp; Vehicle</t>
  </si>
  <si>
    <t>Gross</t>
  </si>
  <si>
    <t>Other - please explain</t>
  </si>
  <si>
    <t>Attachment O, page 3, line 13</t>
  </si>
  <si>
    <t>Attachment O, page 3, line 14</t>
  </si>
  <si>
    <t>Attachment O, page 3, line 16</t>
  </si>
  <si>
    <t>Fed &amp; State income Tax</t>
  </si>
  <si>
    <t>Not reported on Attach O</t>
  </si>
  <si>
    <t>Attachment O, page 3, line 17</t>
  </si>
  <si>
    <t>Attachment O, page 3, line 18</t>
  </si>
  <si>
    <t xml:space="preserve">  provide explanation if it doesn't</t>
  </si>
  <si>
    <t>EPRI Costs</t>
  </si>
  <si>
    <t>Attachment O, page 3, lines 5 and 5a</t>
  </si>
  <si>
    <t>Regulatory Commission Expenses</t>
  </si>
  <si>
    <t>General Advertising Expense - Customer</t>
  </si>
  <si>
    <t>Non Safety Advertising (provide a brief but descriptive list of charges)</t>
  </si>
  <si>
    <t>Administrative and General</t>
  </si>
  <si>
    <t>Not Reported on Attachment O</t>
  </si>
  <si>
    <t>Attachment O, page 4, line 3</t>
  </si>
  <si>
    <t>Step-Up Transformers</t>
  </si>
  <si>
    <t>Reid</t>
  </si>
  <si>
    <t>Reid CT</t>
  </si>
  <si>
    <t>Coleman 1</t>
  </si>
  <si>
    <t>Coleman 2</t>
  </si>
  <si>
    <t>Coleman 3</t>
  </si>
  <si>
    <t>Green 1</t>
  </si>
  <si>
    <t>Green 2</t>
  </si>
  <si>
    <t>Wilson</t>
  </si>
  <si>
    <t>Report the CP for Each Month in KWs</t>
  </si>
  <si>
    <t>Account 456.100 - 456.299 (Transmission Revenue)</t>
  </si>
  <si>
    <t>Included in</t>
  </si>
  <si>
    <t>Divisor</t>
  </si>
  <si>
    <t>Property**</t>
  </si>
  <si>
    <t>Payroll*</t>
  </si>
  <si>
    <t>Attachment O, page 4, line 30</t>
  </si>
  <si>
    <t>Account 454 (Rent from Electric Property)</t>
  </si>
  <si>
    <t>Account</t>
  </si>
  <si>
    <t>Account Description</t>
  </si>
  <si>
    <t>Amount</t>
  </si>
  <si>
    <t>$2,000.00 monthly transmission rent payment from SIPC</t>
  </si>
  <si>
    <t>Attachment O, page 5, footnote K</t>
  </si>
  <si>
    <t>Big Rivers estimates its current federal and state income tax rates to be zero.</t>
  </si>
  <si>
    <t>*All Transmission payroll taxes are functionalized and included in transmission operations &amp; maintenance</t>
  </si>
  <si>
    <t>Income will be patron related and therefore not taxable.</t>
  </si>
  <si>
    <t>Attachment O, page 1, line 11 &amp; 12 (Firm PTP contract demand - 5 year - Big Rivers Power Supply)</t>
  </si>
  <si>
    <t>**All  Transmission property taxes are functionalized and included in transmission operations and maintenance</t>
  </si>
  <si>
    <t>Big Rivers' member rates are bundled.  The transmission component cannot be segregated from the energy component.  Therefore, Big Rivers does not record</t>
  </si>
  <si>
    <t>GFA transmission revenue and GFA load (excluding city of Henderson) is included in the divisor.</t>
  </si>
  <si>
    <t>RENT FROM ELECTRIC PROPERTY-Transmission</t>
  </si>
  <si>
    <t>RENT FROM ELECTRIC PROPERTY-NonTransmission</t>
  </si>
  <si>
    <t>OTHER ELEC REV-HMP&amp;L-TRANS</t>
  </si>
  <si>
    <t>OTHER ELEC REV-MISO TRANS</t>
  </si>
  <si>
    <t>Should tie to RUS Form 12.a.A.23.b</t>
  </si>
  <si>
    <t>recorded in account 930.100, relfected in I/S in A&amp;G exp</t>
  </si>
  <si>
    <t>recorded in account 928.100, relfected in I/S in A&amp;G exp (Not Transmission Related)</t>
  </si>
  <si>
    <t>should tie to RUS Form 12h.A.22.e</t>
  </si>
  <si>
    <t>Schedule 10 FERC</t>
  </si>
  <si>
    <t>The following FERC fees were paid to MISO via Schedule 10-FERC during the year.</t>
  </si>
  <si>
    <t>Account Charged</t>
  </si>
  <si>
    <t xml:space="preserve">   Total</t>
  </si>
  <si>
    <t>Jan-2014</t>
  </si>
  <si>
    <t>Feb-2014</t>
  </si>
  <si>
    <t>Mar-2014</t>
  </si>
  <si>
    <t>Apr-2014</t>
  </si>
  <si>
    <t>May-2014</t>
  </si>
  <si>
    <t>June-2014</t>
  </si>
  <si>
    <t>July-2014</t>
  </si>
  <si>
    <t>Aug-2014</t>
  </si>
  <si>
    <t>Sep-2014</t>
  </si>
  <si>
    <t>Oct-2014</t>
  </si>
  <si>
    <t>Nov-2014</t>
  </si>
  <si>
    <t>Dec-2014</t>
  </si>
  <si>
    <t>Account 456</t>
  </si>
  <si>
    <t>Attachment O, page 4, line 31 - 33</t>
  </si>
  <si>
    <t>Amount to report on Page 4, line 31</t>
  </si>
  <si>
    <t>incl in revenue requirement</t>
  </si>
  <si>
    <t>updated 04/05/16</t>
  </si>
  <si>
    <t>updated 04/11/16</t>
  </si>
  <si>
    <t>updated 4/12/16</t>
  </si>
  <si>
    <t>updated 4/12/16 (no change from prior year)</t>
  </si>
  <si>
    <t>OTHER ELEC REV-NOBLE AMERICAS GAS &amp; POWER-TRANS</t>
  </si>
  <si>
    <t>Amount to report on Page 4, line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</si>
</sst>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4" fontId="5" fillId="0" borderId="0" xfId="1" applyNumberFormat="1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5" fontId="0" fillId="2" borderId="0" xfId="2" applyNumberFormat="1" applyFont="1" applyFill="1"/>
    <xf numFmtId="165" fontId="0" fillId="2" borderId="2" xfId="2" applyNumberFormat="1" applyFont="1" applyFill="1" applyBorder="1"/>
    <xf numFmtId="164" fontId="0" fillId="2" borderId="3" xfId="1" applyNumberFormat="1" applyFont="1" applyFill="1" applyBorder="1"/>
    <xf numFmtId="164" fontId="0" fillId="0" borderId="4" xfId="1" applyNumberFormat="1" applyFont="1" applyBorder="1"/>
    <xf numFmtId="164" fontId="0" fillId="2" borderId="0" xfId="1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64" fontId="1" fillId="0" borderId="5" xfId="1" applyNumberFormat="1" applyFont="1" applyFill="1" applyBorder="1"/>
    <xf numFmtId="41" fontId="0" fillId="0" borderId="0" xfId="2" applyNumberFormat="1" applyFont="1"/>
    <xf numFmtId="41" fontId="0" fillId="0" borderId="4" xfId="2" applyNumberFormat="1" applyFont="1" applyBorder="1"/>
    <xf numFmtId="49" fontId="0" fillId="0" borderId="0" xfId="0" applyNumberFormat="1"/>
    <xf numFmtId="39" fontId="0" fillId="0" borderId="0" xfId="0" applyNumberFormat="1"/>
    <xf numFmtId="0" fontId="11" fillId="0" borderId="0" xfId="3"/>
    <xf numFmtId="0" fontId="13" fillId="0" borderId="0" xfId="3" applyFont="1" applyAlignment="1">
      <alignment horizontal="center" vertical="center"/>
    </xf>
    <xf numFmtId="43" fontId="12" fillId="0" borderId="0" xfId="4" applyFont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43" fontId="0" fillId="0" borderId="0" xfId="0" applyNumberFormat="1"/>
    <xf numFmtId="43" fontId="12" fillId="0" borderId="0" xfId="4" applyFont="1" applyFill="1"/>
    <xf numFmtId="44" fontId="0" fillId="0" borderId="0" xfId="2" applyFont="1"/>
    <xf numFmtId="17" fontId="0" fillId="0" borderId="0" xfId="0" quotePrefix="1" applyNumberFormat="1" applyAlignment="1">
      <alignment horizontal="left"/>
    </xf>
    <xf numFmtId="44" fontId="0" fillId="0" borderId="4" xfId="2" applyFont="1" applyBorder="1"/>
    <xf numFmtId="44" fontId="15" fillId="0" borderId="0" xfId="2" applyFont="1"/>
    <xf numFmtId="44" fontId="15" fillId="0" borderId="0" xfId="0" applyNumberFormat="1" applyFont="1"/>
    <xf numFmtId="0" fontId="0" fillId="0" borderId="4" xfId="0" applyBorder="1"/>
    <xf numFmtId="0" fontId="0" fillId="0" borderId="0" xfId="0" quotePrefix="1" applyAlignment="1">
      <alignment horizontal="left" vertical="top" wrapText="1"/>
    </xf>
    <xf numFmtId="7" fontId="0" fillId="0" borderId="0" xfId="0" applyNumberFormat="1"/>
    <xf numFmtId="0" fontId="6" fillId="0" borderId="0" xfId="0" quotePrefix="1" applyFont="1" applyAlignment="1">
      <alignment horizontal="left"/>
    </xf>
    <xf numFmtId="44" fontId="0" fillId="0" borderId="0" xfId="0" applyNumberForma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Breakdown%20by%20Company_January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0 FERC"/>
      <sheetName val="Summary"/>
      <sheetName val="Jan-16"/>
      <sheetName val="Dec-15"/>
      <sheetName val="Nov-15"/>
      <sheetName val="Oct-15"/>
      <sheetName val="Sep-15"/>
      <sheetName val="Aug-15"/>
      <sheetName val="Jul-15"/>
      <sheetName val="Jun-15"/>
      <sheetName val="May-15"/>
      <sheetName val="Apr-15"/>
      <sheetName val="Mar-15"/>
      <sheetName val="Feb-15"/>
      <sheetName val="Jan-15"/>
      <sheetName val="Dec-14"/>
      <sheetName val="Nov-14"/>
      <sheetName val="Oct-14"/>
      <sheetName val="Sep-14"/>
      <sheetName val="Aug-14"/>
      <sheetName val="Jul-14"/>
      <sheetName val="Jun-14"/>
      <sheetName val="May-14"/>
      <sheetName val="Apr-14"/>
      <sheetName val="Mar-14"/>
      <sheetName val="Feb-14"/>
      <sheetName val="Jan-14-Rev.1"/>
      <sheetName val="Jan-14"/>
      <sheetName val="Dec-13"/>
      <sheetName val="Nov-13"/>
      <sheetName val="Oct-13"/>
      <sheetName val="Sept-13"/>
      <sheetName val="Aug-13"/>
      <sheetName val="Jul-13"/>
      <sheetName val="Jun-13"/>
      <sheetName val="May-13"/>
      <sheetName val="Apr-13"/>
      <sheetName val="Mar-13"/>
      <sheetName val="Feb-13"/>
      <sheetName val="Jan-13"/>
      <sheetName val="DEC-12"/>
      <sheetName val="Nov-12"/>
      <sheetName val="Oct-12"/>
      <sheetName val="Sep-12"/>
      <sheetName val="Aug-12"/>
      <sheetName val="Jul-12"/>
      <sheetName val="Jun-12"/>
      <sheetName val="May-12"/>
      <sheetName val="Apr-12"/>
      <sheetName val="Mar-12"/>
      <sheetName val="Feb-12"/>
      <sheetName val="Jan-12"/>
      <sheetName val="Dec-11"/>
      <sheetName val="Nov-11"/>
      <sheetName val="Oct-11"/>
      <sheetName val="Sep-11"/>
      <sheetName val="Aug-11"/>
      <sheetName val="July-11"/>
      <sheetName val="June-11"/>
      <sheetName val="May-11"/>
      <sheetName val="Apr-11"/>
      <sheetName val="Mar-11"/>
      <sheetName val="Feb-11"/>
      <sheetName val="Jan-11"/>
      <sheetName val="Dec-10"/>
      <sheetName val="Nov-10"/>
      <sheetName val="Oct-10"/>
      <sheetName val="Sep-10"/>
      <sheetName val="Aug-10"/>
      <sheetName val="July-10"/>
      <sheetName val="June-10"/>
      <sheetName val="May-10"/>
      <sheetName val="Sheet2"/>
      <sheetName val="Sheet3"/>
    </sheetNames>
    <sheetDataSet>
      <sheetData sheetId="0">
        <row r="4">
          <cell r="B4">
            <v>23959.3</v>
          </cell>
        </row>
        <row r="5">
          <cell r="B5">
            <v>21207.43</v>
          </cell>
        </row>
        <row r="6">
          <cell r="B6">
            <v>21961.27</v>
          </cell>
        </row>
        <row r="7">
          <cell r="B7">
            <v>11235.91</v>
          </cell>
        </row>
        <row r="8">
          <cell r="B8">
            <v>18188.87</v>
          </cell>
        </row>
        <row r="9">
          <cell r="B9">
            <v>18287.91</v>
          </cell>
        </row>
        <row r="10">
          <cell r="B10">
            <v>19817.830000000002</v>
          </cell>
        </row>
        <row r="11">
          <cell r="B11">
            <v>16336.33</v>
          </cell>
        </row>
        <row r="12">
          <cell r="B12">
            <v>15825.74</v>
          </cell>
        </row>
        <row r="13">
          <cell r="B13">
            <v>11421.84</v>
          </cell>
        </row>
        <row r="14">
          <cell r="B14">
            <v>12751.1</v>
          </cell>
        </row>
        <row r="15">
          <cell r="B15">
            <v>13208.43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7"/>
  <sheetViews>
    <sheetView workbookViewId="0">
      <selection activeCell="N34" sqref="N34"/>
    </sheetView>
  </sheetViews>
  <sheetFormatPr defaultRowHeight="15" x14ac:dyDescent="0.25"/>
  <cols>
    <col min="1" max="1" width="16.42578125" customWidth="1"/>
    <col min="2" max="2" width="11.5703125" bestFit="1" customWidth="1"/>
    <col min="3" max="3" width="9.28515625" customWidth="1"/>
  </cols>
  <sheetData>
    <row r="1" spans="1:4" ht="22.5" x14ac:dyDescent="0.3">
      <c r="A1" s="16" t="s">
        <v>29</v>
      </c>
    </row>
    <row r="4" spans="1:4" x14ac:dyDescent="0.25">
      <c r="A4" s="3" t="s">
        <v>72</v>
      </c>
      <c r="B4" s="3"/>
      <c r="C4" s="3"/>
      <c r="D4" s="3"/>
    </row>
    <row r="6" spans="1:4" x14ac:dyDescent="0.25">
      <c r="A6" t="s">
        <v>0</v>
      </c>
      <c r="B6" s="1">
        <v>1623000</v>
      </c>
    </row>
    <row r="7" spans="1:4" x14ac:dyDescent="0.25">
      <c r="A7" t="s">
        <v>1</v>
      </c>
      <c r="B7" s="1">
        <v>1609000</v>
      </c>
    </row>
    <row r="8" spans="1:4" x14ac:dyDescent="0.25">
      <c r="A8" t="s">
        <v>2</v>
      </c>
      <c r="B8" s="1">
        <v>1559000</v>
      </c>
    </row>
    <row r="9" spans="1:4" x14ac:dyDescent="0.25">
      <c r="A9" t="s">
        <v>3</v>
      </c>
      <c r="B9" s="1">
        <v>1322000</v>
      </c>
    </row>
    <row r="10" spans="1:4" x14ac:dyDescent="0.25">
      <c r="A10" t="s">
        <v>4</v>
      </c>
      <c r="B10" s="1">
        <v>1409000</v>
      </c>
    </row>
    <row r="11" spans="1:4" x14ac:dyDescent="0.25">
      <c r="A11" t="s">
        <v>5</v>
      </c>
      <c r="B11" s="1">
        <v>1501000</v>
      </c>
    </row>
    <row r="12" spans="1:4" x14ac:dyDescent="0.25">
      <c r="A12" t="s">
        <v>6</v>
      </c>
      <c r="B12" s="1">
        <v>1496000</v>
      </c>
    </row>
    <row r="13" spans="1:4" x14ac:dyDescent="0.25">
      <c r="A13" t="s">
        <v>7</v>
      </c>
      <c r="B13" s="1">
        <v>1466000</v>
      </c>
    </row>
    <row r="14" spans="1:4" x14ac:dyDescent="0.25">
      <c r="A14" t="s">
        <v>8</v>
      </c>
      <c r="B14" s="1">
        <v>1420000</v>
      </c>
    </row>
    <row r="15" spans="1:4" x14ac:dyDescent="0.25">
      <c r="A15" t="s">
        <v>9</v>
      </c>
      <c r="B15" s="1">
        <v>1189000</v>
      </c>
    </row>
    <row r="16" spans="1:4" x14ac:dyDescent="0.25">
      <c r="A16" t="s">
        <v>10</v>
      </c>
      <c r="B16" s="1">
        <v>1114000</v>
      </c>
    </row>
    <row r="17" spans="1:15" x14ac:dyDescent="0.25">
      <c r="A17" t="s">
        <v>11</v>
      </c>
      <c r="B17" s="1">
        <v>1129000</v>
      </c>
    </row>
    <row r="18" spans="1:15" x14ac:dyDescent="0.25">
      <c r="A18" s="2" t="s">
        <v>20</v>
      </c>
      <c r="B18" s="1">
        <f>SUM(B6:B17)</f>
        <v>16837000</v>
      </c>
    </row>
    <row r="19" spans="1:15" x14ac:dyDescent="0.25">
      <c r="B19" s="1"/>
    </row>
    <row r="20" spans="1:15" x14ac:dyDescent="0.25">
      <c r="A20" t="s">
        <v>12</v>
      </c>
      <c r="B20" s="9">
        <f>B18/12</f>
        <v>1403083.3333333333</v>
      </c>
      <c r="C20" t="s">
        <v>30</v>
      </c>
    </row>
    <row r="22" spans="1:15" x14ac:dyDescent="0.25">
      <c r="B22" s="9">
        <v>102000</v>
      </c>
      <c r="C22" t="s">
        <v>88</v>
      </c>
    </row>
    <row r="24" spans="1:15" x14ac:dyDescent="0.25">
      <c r="A24" t="s">
        <v>14</v>
      </c>
    </row>
    <row r="25" spans="1:15" x14ac:dyDescent="0.25">
      <c r="A25" t="s">
        <v>15</v>
      </c>
    </row>
    <row r="27" spans="1:15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16</v>
      </c>
      <c r="H27" s="4" t="s">
        <v>6</v>
      </c>
      <c r="I27" s="4" t="s">
        <v>7</v>
      </c>
      <c r="J27" s="4" t="s">
        <v>8</v>
      </c>
      <c r="K27" s="4" t="s">
        <v>9</v>
      </c>
      <c r="L27" s="4" t="s">
        <v>10</v>
      </c>
      <c r="M27" s="4" t="s">
        <v>11</v>
      </c>
      <c r="N27" s="4" t="s">
        <v>17</v>
      </c>
      <c r="O27" s="4" t="s">
        <v>12</v>
      </c>
    </row>
    <row r="29" spans="1:15" x14ac:dyDescent="0.25">
      <c r="A29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  <c r="O30" s="1">
        <f>N30/12</f>
        <v>0</v>
      </c>
    </row>
    <row r="31" spans="1:15" x14ac:dyDescent="0.25">
      <c r="A31" s="2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>SUM(B31:M31)</f>
        <v>0</v>
      </c>
      <c r="O31" s="1">
        <f>N31/12</f>
        <v>0</v>
      </c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 x14ac:dyDescent="0.25">
      <c r="A35" s="2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 x14ac:dyDescent="0.25">
      <c r="A39" s="2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2" spans="1:15" x14ac:dyDescent="0.25">
      <c r="A42" t="s">
        <v>90</v>
      </c>
    </row>
    <row r="43" spans="1:15" x14ac:dyDescent="0.25">
      <c r="A43" t="s">
        <v>91</v>
      </c>
    </row>
    <row r="47" spans="1:15" x14ac:dyDescent="0.25">
      <c r="A47" t="s">
        <v>122</v>
      </c>
    </row>
  </sheetData>
  <phoneticPr fontId="0" type="noConversion"/>
  <pageMargins left="0.45" right="0.2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3"/>
  <sheetViews>
    <sheetView workbookViewId="0">
      <selection activeCell="A14" sqref="A14"/>
    </sheetView>
  </sheetViews>
  <sheetFormatPr defaultRowHeight="15" x14ac:dyDescent="0.25"/>
  <sheetData>
    <row r="1" spans="1:1" ht="21" x14ac:dyDescent="0.35">
      <c r="A1" s="15" t="s">
        <v>84</v>
      </c>
    </row>
    <row r="3" spans="1:1" x14ac:dyDescent="0.25">
      <c r="A3" t="s">
        <v>85</v>
      </c>
    </row>
    <row r="4" spans="1:1" x14ac:dyDescent="0.25">
      <c r="A4" t="s">
        <v>87</v>
      </c>
    </row>
    <row r="13" spans="1:1" x14ac:dyDescent="0.25">
      <c r="A13" t="s">
        <v>123</v>
      </c>
    </row>
  </sheetData>
  <phoneticPr fontId="1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A22" sqref="A22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3.42578125" customWidth="1"/>
  </cols>
  <sheetData>
    <row r="1" spans="1:4" ht="18.75" x14ac:dyDescent="0.3">
      <c r="A1" s="17" t="s">
        <v>27</v>
      </c>
      <c r="B1" s="3"/>
      <c r="C1" s="3"/>
    </row>
    <row r="4" spans="1:4" x14ac:dyDescent="0.25">
      <c r="B4" t="s">
        <v>21</v>
      </c>
    </row>
    <row r="6" spans="1:4" x14ac:dyDescent="0.25">
      <c r="A6" t="s">
        <v>22</v>
      </c>
      <c r="B6" s="5">
        <v>225000</v>
      </c>
    </row>
    <row r="7" spans="1:4" x14ac:dyDescent="0.25">
      <c r="A7" t="s">
        <v>23</v>
      </c>
      <c r="B7" s="9">
        <v>0</v>
      </c>
      <c r="D7" t="s">
        <v>28</v>
      </c>
    </row>
    <row r="8" spans="1:4" x14ac:dyDescent="0.25">
      <c r="A8" t="s">
        <v>24</v>
      </c>
      <c r="B8" s="1">
        <v>0</v>
      </c>
    </row>
    <row r="9" spans="1:4" ht="17.25" x14ac:dyDescent="0.4">
      <c r="A9" t="s">
        <v>25</v>
      </c>
      <c r="B9" s="7">
        <v>0</v>
      </c>
    </row>
    <row r="10" spans="1:4" x14ac:dyDescent="0.25">
      <c r="B10" s="6">
        <f>SUM(B6:B9)</f>
        <v>225000</v>
      </c>
      <c r="D10" s="29" t="s">
        <v>99</v>
      </c>
    </row>
    <row r="21" spans="1:1" x14ac:dyDescent="0.25">
      <c r="A21" t="s">
        <v>120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A33" sqref="A33"/>
    </sheetView>
  </sheetViews>
  <sheetFormatPr defaultRowHeight="15" x14ac:dyDescent="0.25"/>
  <cols>
    <col min="1" max="1" width="28.7109375" customWidth="1"/>
    <col min="2" max="2" width="12.5703125" bestFit="1" customWidth="1"/>
  </cols>
  <sheetData>
    <row r="1" spans="1:4" ht="20.25" x14ac:dyDescent="0.3">
      <c r="A1" s="18" t="s">
        <v>26</v>
      </c>
      <c r="B1" s="3"/>
      <c r="C1" s="3"/>
      <c r="D1" s="3"/>
    </row>
    <row r="2" spans="1:4" ht="20.25" x14ac:dyDescent="0.3">
      <c r="A2" s="18"/>
      <c r="B2" s="3"/>
      <c r="C2" s="3"/>
      <c r="D2" s="3"/>
    </row>
    <row r="3" spans="1:4" x14ac:dyDescent="0.25">
      <c r="A3" s="29" t="s">
        <v>101</v>
      </c>
      <c r="B3" s="3"/>
      <c r="C3" s="3"/>
      <c r="D3" s="3"/>
    </row>
    <row r="5" spans="1:4" x14ac:dyDescent="0.25">
      <c r="A5" s="42" t="s">
        <v>100</v>
      </c>
      <c r="B5" s="43"/>
    </row>
    <row r="8" spans="1:4" x14ac:dyDescent="0.25">
      <c r="A8" s="29" t="s">
        <v>104</v>
      </c>
      <c r="B8" s="32">
        <f>+'[1]Schedule 10 FERC'!B4</f>
        <v>23959.3</v>
      </c>
    </row>
    <row r="9" spans="1:4" x14ac:dyDescent="0.25">
      <c r="A9" s="29" t="s">
        <v>105</v>
      </c>
      <c r="B9" s="32">
        <f>+'[1]Schedule 10 FERC'!B5</f>
        <v>21207.43</v>
      </c>
    </row>
    <row r="10" spans="1:4" x14ac:dyDescent="0.25">
      <c r="A10" s="29" t="s">
        <v>106</v>
      </c>
      <c r="B10" s="32">
        <f>+'[1]Schedule 10 FERC'!B6</f>
        <v>21961.27</v>
      </c>
    </row>
    <row r="11" spans="1:4" x14ac:dyDescent="0.25">
      <c r="A11" s="33" t="s">
        <v>107</v>
      </c>
      <c r="B11" s="32">
        <f>+'[1]Schedule 10 FERC'!B7</f>
        <v>11235.91</v>
      </c>
    </row>
    <row r="12" spans="1:4" x14ac:dyDescent="0.25">
      <c r="A12" s="29" t="s">
        <v>108</v>
      </c>
      <c r="B12" s="32">
        <f>+'[1]Schedule 10 FERC'!B8</f>
        <v>18188.87</v>
      </c>
    </row>
    <row r="13" spans="1:4" x14ac:dyDescent="0.25">
      <c r="A13" s="29" t="s">
        <v>109</v>
      </c>
      <c r="B13" s="32">
        <f>+'[1]Schedule 10 FERC'!B9</f>
        <v>18287.91</v>
      </c>
    </row>
    <row r="14" spans="1:4" x14ac:dyDescent="0.25">
      <c r="A14" s="29" t="s">
        <v>110</v>
      </c>
      <c r="B14" s="32">
        <f>+'[1]Schedule 10 FERC'!B10</f>
        <v>19817.830000000002</v>
      </c>
    </row>
    <row r="15" spans="1:4" x14ac:dyDescent="0.25">
      <c r="A15" s="29" t="s">
        <v>111</v>
      </c>
      <c r="B15" s="32">
        <f>+'[1]Schedule 10 FERC'!B11</f>
        <v>16336.33</v>
      </c>
    </row>
    <row r="16" spans="1:4" x14ac:dyDescent="0.25">
      <c r="A16" s="29" t="s">
        <v>112</v>
      </c>
      <c r="B16" s="32">
        <f>+'[1]Schedule 10 FERC'!B12</f>
        <v>15825.74</v>
      </c>
    </row>
    <row r="17" spans="1:2" x14ac:dyDescent="0.25">
      <c r="A17" s="29" t="s">
        <v>113</v>
      </c>
      <c r="B17" s="32">
        <f>+'[1]Schedule 10 FERC'!B13</f>
        <v>11421.84</v>
      </c>
    </row>
    <row r="18" spans="1:2" x14ac:dyDescent="0.25">
      <c r="A18" s="29" t="s">
        <v>114</v>
      </c>
      <c r="B18" s="32">
        <f>+'[1]Schedule 10 FERC'!B14</f>
        <v>12751.1</v>
      </c>
    </row>
    <row r="19" spans="1:2" x14ac:dyDescent="0.25">
      <c r="A19" s="29" t="s">
        <v>115</v>
      </c>
      <c r="B19" s="34">
        <f>+'[1]Schedule 10 FERC'!B15</f>
        <v>13208.43</v>
      </c>
    </row>
    <row r="20" spans="1:2" x14ac:dyDescent="0.25">
      <c r="B20" s="32"/>
    </row>
    <row r="21" spans="1:2" x14ac:dyDescent="0.25">
      <c r="B21" s="35">
        <f>SUM(B8:B20)</f>
        <v>204201.96</v>
      </c>
    </row>
    <row r="23" spans="1:2" x14ac:dyDescent="0.25">
      <c r="A23" s="37" t="s">
        <v>102</v>
      </c>
      <c r="B23" s="37" t="s">
        <v>82</v>
      </c>
    </row>
    <row r="24" spans="1:2" x14ac:dyDescent="0.25">
      <c r="A24">
        <v>561400</v>
      </c>
      <c r="B24" s="32">
        <f>+ROUND(B21*0.904,2)</f>
        <v>184598.57</v>
      </c>
    </row>
    <row r="25" spans="1:2" x14ac:dyDescent="0.25">
      <c r="A25">
        <v>561800</v>
      </c>
      <c r="B25" s="32">
        <f>+ROUND(B21*0.065,2)</f>
        <v>13273.13</v>
      </c>
    </row>
    <row r="26" spans="1:2" x14ac:dyDescent="0.25">
      <c r="A26">
        <v>575000</v>
      </c>
      <c r="B26" s="34">
        <f>+ROUND(B21*0.031,2)</f>
        <v>6330.26</v>
      </c>
    </row>
    <row r="27" spans="1:2" x14ac:dyDescent="0.25">
      <c r="A27" t="s">
        <v>103</v>
      </c>
      <c r="B27" s="36">
        <f>+SUM(B24:B26)</f>
        <v>204201.96000000002</v>
      </c>
    </row>
    <row r="29" spans="1:2" x14ac:dyDescent="0.25">
      <c r="A29" t="s">
        <v>119</v>
      </c>
      <c r="B29" s="41">
        <f>+B24+B25</f>
        <v>197871.7</v>
      </c>
    </row>
    <row r="33" spans="1:1" x14ac:dyDescent="0.25">
      <c r="A33" t="s">
        <v>120</v>
      </c>
    </row>
  </sheetData>
  <mergeCells count="1">
    <mergeCell ref="A5:B5"/>
  </mergeCells>
  <phoneticPr fontId="0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A27" sqref="A27"/>
    </sheetView>
  </sheetViews>
  <sheetFormatPr defaultRowHeight="15" x14ac:dyDescent="0.25"/>
  <cols>
    <col min="1" max="1" width="42.5703125" customWidth="1"/>
    <col min="2" max="2" width="12.5703125" bestFit="1" customWidth="1"/>
    <col min="3" max="3" width="11.5703125" bestFit="1" customWidth="1"/>
    <col min="4" max="4" width="2.85546875" customWidth="1"/>
    <col min="5" max="5" width="10.5703125" bestFit="1" customWidth="1"/>
  </cols>
  <sheetData>
    <row r="1" spans="1:5" ht="20.25" x14ac:dyDescent="0.3">
      <c r="A1" s="18" t="s">
        <v>56</v>
      </c>
      <c r="B1" s="3"/>
      <c r="C1" s="3"/>
      <c r="D1" s="3"/>
      <c r="E1" s="3"/>
    </row>
    <row r="4" spans="1:5" x14ac:dyDescent="0.25">
      <c r="A4" t="s">
        <v>55</v>
      </c>
      <c r="B4" s="5">
        <v>0</v>
      </c>
      <c r="C4" t="s">
        <v>41</v>
      </c>
    </row>
    <row r="8" spans="1:5" x14ac:dyDescent="0.25">
      <c r="A8" t="s">
        <v>42</v>
      </c>
    </row>
    <row r="9" spans="1:5" x14ac:dyDescent="0.25">
      <c r="A9" s="2" t="s">
        <v>57</v>
      </c>
      <c r="B9" s="5">
        <v>733739</v>
      </c>
      <c r="C9" t="s">
        <v>98</v>
      </c>
    </row>
    <row r="10" spans="1:5" x14ac:dyDescent="0.25">
      <c r="A10" s="28"/>
      <c r="B10" s="13"/>
      <c r="C10" s="29"/>
    </row>
    <row r="11" spans="1:5" x14ac:dyDescent="0.25">
      <c r="B11" s="5">
        <f>SUM(B9:B10)</f>
        <v>733739</v>
      </c>
    </row>
    <row r="13" spans="1:5" x14ac:dyDescent="0.25">
      <c r="A13" s="28"/>
      <c r="B13" s="1"/>
      <c r="C13" s="29"/>
    </row>
    <row r="16" spans="1:5" x14ac:dyDescent="0.25">
      <c r="A16" t="s">
        <v>59</v>
      </c>
    </row>
    <row r="17" spans="1:3" x14ac:dyDescent="0.25">
      <c r="A17" s="2" t="s">
        <v>58</v>
      </c>
      <c r="B17" s="13">
        <v>140764</v>
      </c>
      <c r="C17" s="29" t="s">
        <v>97</v>
      </c>
    </row>
    <row r="18" spans="1:3" x14ac:dyDescent="0.25">
      <c r="B18" s="5">
        <f>SUM(B17:B17)</f>
        <v>140764</v>
      </c>
    </row>
    <row r="26" spans="1:3" x14ac:dyDescent="0.25">
      <c r="A26" t="s">
        <v>120</v>
      </c>
    </row>
  </sheetData>
  <phoneticPr fontId="0" type="noConversion"/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A22" sqref="A22"/>
    </sheetView>
  </sheetViews>
  <sheetFormatPr defaultRowHeight="15" x14ac:dyDescent="0.25"/>
  <cols>
    <col min="5" max="5" width="12.5703125" bestFit="1" customWidth="1"/>
    <col min="6" max="6" width="2.7109375" customWidth="1"/>
  </cols>
  <sheetData>
    <row r="1" spans="1:7" ht="21" x14ac:dyDescent="0.35">
      <c r="A1" s="15" t="s">
        <v>43</v>
      </c>
      <c r="B1" s="15"/>
      <c r="C1" s="15"/>
      <c r="D1" s="15"/>
    </row>
    <row r="3" spans="1:7" x14ac:dyDescent="0.25">
      <c r="A3" t="s">
        <v>77</v>
      </c>
      <c r="E3" s="10">
        <v>0</v>
      </c>
      <c r="G3" t="s">
        <v>47</v>
      </c>
    </row>
    <row r="4" spans="1:7" x14ac:dyDescent="0.25">
      <c r="A4" t="s">
        <v>44</v>
      </c>
      <c r="E4" s="8">
        <v>0</v>
      </c>
      <c r="G4" t="s">
        <v>48</v>
      </c>
    </row>
    <row r="5" spans="1:7" x14ac:dyDescent="0.25">
      <c r="A5" t="s">
        <v>76</v>
      </c>
      <c r="E5" s="8">
        <v>0</v>
      </c>
      <c r="G5" t="s">
        <v>49</v>
      </c>
    </row>
    <row r="6" spans="1:7" x14ac:dyDescent="0.25">
      <c r="A6" t="s">
        <v>45</v>
      </c>
      <c r="E6" s="8">
        <v>0</v>
      </c>
      <c r="G6" t="s">
        <v>52</v>
      </c>
    </row>
    <row r="7" spans="1:7" x14ac:dyDescent="0.25">
      <c r="A7" t="s">
        <v>46</v>
      </c>
      <c r="E7" s="14">
        <v>0</v>
      </c>
      <c r="G7" t="s">
        <v>53</v>
      </c>
    </row>
    <row r="8" spans="1:7" x14ac:dyDescent="0.25">
      <c r="A8" t="s">
        <v>50</v>
      </c>
      <c r="E8" s="13">
        <f>-77456+928</f>
        <v>-76528</v>
      </c>
      <c r="G8" t="s">
        <v>51</v>
      </c>
    </row>
    <row r="9" spans="1:7" x14ac:dyDescent="0.25">
      <c r="A9" t="s">
        <v>17</v>
      </c>
      <c r="E9" s="5">
        <f>SUM(E3:E8)</f>
        <v>-76528</v>
      </c>
      <c r="G9" t="s">
        <v>96</v>
      </c>
    </row>
    <row r="10" spans="1:7" x14ac:dyDescent="0.25">
      <c r="G10" t="s">
        <v>54</v>
      </c>
    </row>
    <row r="12" spans="1:7" x14ac:dyDescent="0.25">
      <c r="A12" t="s">
        <v>86</v>
      </c>
    </row>
    <row r="14" spans="1:7" x14ac:dyDescent="0.25">
      <c r="A14" t="s">
        <v>89</v>
      </c>
    </row>
    <row r="22" spans="1:1" x14ac:dyDescent="0.25">
      <c r="A22" t="s">
        <v>120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A18" sqref="A18"/>
    </sheetView>
  </sheetViews>
  <sheetFormatPr defaultRowHeight="15" x14ac:dyDescent="0.25"/>
  <cols>
    <col min="1" max="1" width="19.28515625" customWidth="1"/>
    <col min="2" max="2" width="11.85546875" customWidth="1"/>
    <col min="3" max="3" width="5.5703125" customWidth="1"/>
  </cols>
  <sheetData>
    <row r="1" spans="1:4" ht="21" x14ac:dyDescent="0.35">
      <c r="A1" s="15" t="s">
        <v>62</v>
      </c>
    </row>
    <row r="3" spans="1:4" x14ac:dyDescent="0.25">
      <c r="A3" t="s">
        <v>63</v>
      </c>
    </row>
    <row r="4" spans="1:4" x14ac:dyDescent="0.25">
      <c r="A4" t="s">
        <v>64</v>
      </c>
      <c r="B4" s="5">
        <v>107021.99</v>
      </c>
    </row>
    <row r="5" spans="1:4" x14ac:dyDescent="0.25">
      <c r="A5" t="s">
        <v>65</v>
      </c>
      <c r="B5" s="21">
        <v>179007.83</v>
      </c>
    </row>
    <row r="6" spans="1:4" x14ac:dyDescent="0.25">
      <c r="A6" t="s">
        <v>66</v>
      </c>
      <c r="B6" s="21">
        <v>354413.52</v>
      </c>
    </row>
    <row r="7" spans="1:4" x14ac:dyDescent="0.25">
      <c r="A7" t="s">
        <v>67</v>
      </c>
      <c r="B7" s="21">
        <v>336883.73</v>
      </c>
    </row>
    <row r="8" spans="1:4" x14ac:dyDescent="0.25">
      <c r="A8" t="s">
        <v>68</v>
      </c>
      <c r="B8" s="21">
        <v>309142.12</v>
      </c>
    </row>
    <row r="9" spans="1:4" x14ac:dyDescent="0.25">
      <c r="A9" t="s">
        <v>69</v>
      </c>
      <c r="B9" s="21">
        <v>989443</v>
      </c>
    </row>
    <row r="10" spans="1:4" x14ac:dyDescent="0.25">
      <c r="A10" t="s">
        <v>70</v>
      </c>
      <c r="B10" s="21">
        <v>1035893</v>
      </c>
    </row>
    <row r="11" spans="1:4" x14ac:dyDescent="0.25">
      <c r="A11" t="s">
        <v>71</v>
      </c>
      <c r="B11" s="22">
        <v>4957165.24</v>
      </c>
    </row>
    <row r="12" spans="1:4" x14ac:dyDescent="0.25">
      <c r="A12" t="s">
        <v>17</v>
      </c>
      <c r="B12" s="5">
        <f>SUM(B4:B11)</f>
        <v>8268970.4299999997</v>
      </c>
      <c r="D12" t="s">
        <v>62</v>
      </c>
    </row>
    <row r="17" spans="1:1" x14ac:dyDescent="0.25">
      <c r="A17" t="s">
        <v>123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A22" sqref="A22"/>
    </sheetView>
  </sheetViews>
  <sheetFormatPr defaultRowHeight="15" x14ac:dyDescent="0.25"/>
  <cols>
    <col min="1" max="1" width="31.140625" customWidth="1"/>
    <col min="2" max="2" width="14.28515625" customWidth="1"/>
    <col min="3" max="3" width="5" customWidth="1"/>
    <col min="12" max="12" width="9.7109375" bestFit="1" customWidth="1"/>
  </cols>
  <sheetData>
    <row r="1" spans="1:12" ht="21" x14ac:dyDescent="0.35">
      <c r="A1" s="15" t="s">
        <v>36</v>
      </c>
    </row>
    <row r="2" spans="1:12" x14ac:dyDescent="0.25">
      <c r="B2" s="19"/>
    </row>
    <row r="3" spans="1:12" x14ac:dyDescent="0.25">
      <c r="B3" s="19"/>
    </row>
    <row r="4" spans="1:12" x14ac:dyDescent="0.25">
      <c r="A4" t="s">
        <v>22</v>
      </c>
      <c r="B4" s="11">
        <f>16780354+10530918</f>
        <v>27311272</v>
      </c>
      <c r="D4" t="s">
        <v>37</v>
      </c>
    </row>
    <row r="5" spans="1:12" x14ac:dyDescent="0.25">
      <c r="A5" t="s">
        <v>31</v>
      </c>
      <c r="B5" s="12">
        <f>1743684+2000573</f>
        <v>3744257</v>
      </c>
      <c r="D5" t="s">
        <v>38</v>
      </c>
    </row>
    <row r="6" spans="1:12" x14ac:dyDescent="0.25">
      <c r="A6" t="s">
        <v>32</v>
      </c>
      <c r="B6" s="12"/>
      <c r="D6" t="s">
        <v>39</v>
      </c>
    </row>
    <row r="7" spans="1:12" x14ac:dyDescent="0.25">
      <c r="A7" t="s">
        <v>25</v>
      </c>
      <c r="B7" s="12"/>
      <c r="D7" t="s">
        <v>40</v>
      </c>
    </row>
    <row r="8" spans="1:12" x14ac:dyDescent="0.25">
      <c r="A8" t="s">
        <v>60</v>
      </c>
      <c r="B8" s="20">
        <f>39891229-B5-B4</f>
        <v>8835700</v>
      </c>
      <c r="D8" t="s">
        <v>61</v>
      </c>
      <c r="L8" s="6"/>
    </row>
    <row r="9" spans="1:12" x14ac:dyDescent="0.25">
      <c r="B9" s="5">
        <f>SUM(B4:B8)</f>
        <v>39891229</v>
      </c>
      <c r="D9" t="s">
        <v>35</v>
      </c>
    </row>
    <row r="10" spans="1:12" x14ac:dyDescent="0.25">
      <c r="B10" s="6"/>
    </row>
    <row r="11" spans="1:12" x14ac:dyDescent="0.25">
      <c r="A11" t="s">
        <v>33</v>
      </c>
    </row>
    <row r="12" spans="1:12" x14ac:dyDescent="0.25">
      <c r="A12" t="s">
        <v>34</v>
      </c>
    </row>
    <row r="14" spans="1:12" x14ac:dyDescent="0.25">
      <c r="B14" s="6"/>
    </row>
    <row r="15" spans="1:12" x14ac:dyDescent="0.25">
      <c r="B15" s="6"/>
    </row>
    <row r="16" spans="1:12" x14ac:dyDescent="0.25">
      <c r="B16" s="30"/>
    </row>
    <row r="21" spans="1:1" x14ac:dyDescent="0.25">
      <c r="A21" t="s">
        <v>121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3"/>
  <sheetViews>
    <sheetView workbookViewId="0">
      <selection activeCell="A14" sqref="A14"/>
    </sheetView>
  </sheetViews>
  <sheetFormatPr defaultRowHeight="15" x14ac:dyDescent="0.25"/>
  <cols>
    <col min="2" max="2" width="45.85546875" customWidth="1"/>
    <col min="3" max="3" width="14.7109375" customWidth="1"/>
  </cols>
  <sheetData>
    <row r="1" spans="1:5" ht="21" x14ac:dyDescent="0.35">
      <c r="A1" s="15" t="s">
        <v>78</v>
      </c>
    </row>
    <row r="3" spans="1:5" x14ac:dyDescent="0.25">
      <c r="A3" t="s">
        <v>79</v>
      </c>
    </row>
    <row r="5" spans="1:5" x14ac:dyDescent="0.25">
      <c r="A5" s="19" t="s">
        <v>80</v>
      </c>
      <c r="B5" s="19" t="s">
        <v>81</v>
      </c>
      <c r="C5" s="19" t="s">
        <v>82</v>
      </c>
    </row>
    <row r="6" spans="1:5" x14ac:dyDescent="0.25">
      <c r="A6" s="19">
        <v>45400001</v>
      </c>
      <c r="B6" s="23" t="s">
        <v>93</v>
      </c>
      <c r="C6" s="24">
        <v>0</v>
      </c>
    </row>
    <row r="7" spans="1:5" x14ac:dyDescent="0.25">
      <c r="A7" s="19">
        <v>45400002</v>
      </c>
      <c r="B7" s="23" t="s">
        <v>92</v>
      </c>
      <c r="C7" s="24">
        <v>24000</v>
      </c>
      <c r="E7" t="s">
        <v>83</v>
      </c>
    </row>
    <row r="13" spans="1:5" x14ac:dyDescent="0.25">
      <c r="A13" t="s">
        <v>120</v>
      </c>
    </row>
  </sheetData>
  <phoneticPr fontId="10" type="noConversion"/>
  <pageMargins left="0.75" right="0.75" top="1" bottom="1" header="0.5" footer="0.5"/>
  <pageSetup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8"/>
  <sheetViews>
    <sheetView tabSelected="1" workbookViewId="0">
      <selection activeCell="C23" sqref="C23"/>
    </sheetView>
  </sheetViews>
  <sheetFormatPr defaultRowHeight="15" x14ac:dyDescent="0.25"/>
  <cols>
    <col min="2" max="2" width="52.140625" bestFit="1" customWidth="1"/>
    <col min="3" max="3" width="15.5703125" customWidth="1"/>
    <col min="4" max="4" width="16.5703125" customWidth="1"/>
    <col min="5" max="5" width="15.7109375" customWidth="1"/>
  </cols>
  <sheetData>
    <row r="1" spans="1:5" ht="21" x14ac:dyDescent="0.35">
      <c r="A1" s="40" t="s">
        <v>117</v>
      </c>
    </row>
    <row r="3" spans="1:5" x14ac:dyDescent="0.25">
      <c r="A3" t="s">
        <v>73</v>
      </c>
      <c r="C3" s="19"/>
      <c r="D3" s="19"/>
    </row>
    <row r="4" spans="1:5" x14ac:dyDescent="0.25">
      <c r="C4" s="19"/>
      <c r="D4" s="19" t="s">
        <v>74</v>
      </c>
    </row>
    <row r="5" spans="1:5" x14ac:dyDescent="0.25">
      <c r="C5" s="19" t="s">
        <v>17</v>
      </c>
      <c r="D5" s="19" t="s">
        <v>75</v>
      </c>
    </row>
    <row r="6" spans="1:5" x14ac:dyDescent="0.25">
      <c r="A6" s="26">
        <v>45622002</v>
      </c>
      <c r="B6" s="25" t="s">
        <v>94</v>
      </c>
      <c r="C6" s="27">
        <v>-22500</v>
      </c>
      <c r="D6" s="27"/>
    </row>
    <row r="7" spans="1:5" x14ac:dyDescent="0.25">
      <c r="A7" s="26">
        <v>45624202</v>
      </c>
      <c r="B7" s="25" t="s">
        <v>95</v>
      </c>
      <c r="C7" s="27">
        <v>-9573397.8000000007</v>
      </c>
      <c r="D7" s="31">
        <v>-8356154.7699999996</v>
      </c>
    </row>
    <row r="8" spans="1:5" x14ac:dyDescent="0.25">
      <c r="A8">
        <v>45628002</v>
      </c>
      <c r="B8" t="s">
        <v>124</v>
      </c>
      <c r="C8" s="27">
        <v>-1432600</v>
      </c>
    </row>
    <row r="9" spans="1:5" x14ac:dyDescent="0.25">
      <c r="B9" t="s">
        <v>116</v>
      </c>
      <c r="C9" s="24">
        <f>SUM(C6:C8)</f>
        <v>-11028497.800000001</v>
      </c>
      <c r="D9" s="24">
        <f>SUM(D6:D8)</f>
        <v>-8356154.7699999996</v>
      </c>
      <c r="E9" s="24"/>
    </row>
    <row r="10" spans="1:5" x14ac:dyDescent="0.25">
      <c r="D10" s="24"/>
    </row>
    <row r="13" spans="1:5" x14ac:dyDescent="0.25">
      <c r="B13" s="38"/>
      <c r="C13" s="41"/>
    </row>
    <row r="16" spans="1:5" x14ac:dyDescent="0.25">
      <c r="B16" s="29" t="s">
        <v>118</v>
      </c>
      <c r="C16" s="39">
        <f>+C9</f>
        <v>-11028497.800000001</v>
      </c>
    </row>
    <row r="17" spans="2:3" x14ac:dyDescent="0.25">
      <c r="B17" s="29" t="s">
        <v>125</v>
      </c>
      <c r="C17" s="24">
        <f>+D9</f>
        <v>-8356154.7699999996</v>
      </c>
    </row>
    <row r="18" spans="2:3" x14ac:dyDescent="0.25">
      <c r="C18" s="24"/>
    </row>
  </sheetData>
  <phoneticPr fontId="0" type="noConversion"/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Divisor</vt:lpstr>
      <vt:lpstr>Land for future use</vt:lpstr>
      <vt:lpstr>FERC Fees</vt:lpstr>
      <vt:lpstr>Attach O, pg 3, ln 5</vt:lpstr>
      <vt:lpstr>Taxes other than inc tax</vt:lpstr>
      <vt:lpstr>Step-Up Trans.</vt:lpstr>
      <vt:lpstr>Wages &amp; Salaries</vt:lpstr>
      <vt:lpstr>Rent</vt:lpstr>
      <vt:lpstr>Tran. Rev.</vt:lpstr>
      <vt:lpstr>Inc. Tax</vt:lpstr>
    </vt:vector>
  </TitlesOfParts>
  <Company>Midwest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cbrewster</dc:creator>
  <cp:lastModifiedBy>Jennifer M Stone</cp:lastModifiedBy>
  <cp:lastPrinted>2014-04-21T22:01:37Z</cp:lastPrinted>
  <dcterms:created xsi:type="dcterms:W3CDTF">2010-05-17T17:08:00Z</dcterms:created>
  <dcterms:modified xsi:type="dcterms:W3CDTF">2016-04-26T15:52:25Z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