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ERAL\MISO\2018\Projected 2019\MISO File Submissions\Original Files Submitted 8.31.18\"/>
    </mc:Choice>
  </mc:AlternateContent>
  <bookViews>
    <workbookView xWindow="0" yWindow="60" windowWidth="16395" windowHeight="6165" xr2:uid="{00000000-000D-0000-FFFF-FFFF00000000}"/>
  </bookViews>
  <sheets>
    <sheet name="MDU Schedule 1 Rcvble Exp" sheetId="2" r:id="rId1"/>
    <sheet name="MDU 2017 MISO Sch 1 TU Adj" sheetId="3" r:id="rId2"/>
  </sheets>
  <externalReferences>
    <externalReference r:id="rId3"/>
    <externalReference r:id="rId4"/>
  </externalReferences>
  <definedNames>
    <definedName name="_Order1" hidden="1">255</definedName>
    <definedName name="_Order2" hidden="1">255</definedName>
    <definedName name="ACwvu.DATABASE." localSheetId="1" hidden="1">[2]DATABASE!#REF!</definedName>
    <definedName name="ACwvu.DATABASE." hidden="1">[2]DATABASE!#REF!</definedName>
    <definedName name="AS2DocOpenMode" hidden="1">"AS2DocumentEdit"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_xlnm.Print_Area" localSheetId="1">'MDU 2017 MISO Sch 1 TU Adj'!$A:$I</definedName>
    <definedName name="_xlnm.Print_Area" localSheetId="0">'MDU Schedule 1 Rcvble Exp'!$A$1:$F$39</definedName>
    <definedName name="q" hidden="1">{"MATALL",#N/A,FALSE,"Sheet4";"matclass",#N/A,FALSE,"Sheet4"}</definedName>
    <definedName name="Swvu.DATABASE." localSheetId="1" hidden="1">[2]DATABASE!#REF!</definedName>
    <definedName name="Swvu.DATABASE." hidden="1">[2]DATABASE!#REF!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71027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I32" i="3" l="1"/>
  <c r="E27" i="3"/>
  <c r="I31" i="3" s="1"/>
  <c r="I33" i="3" s="1"/>
  <c r="E23" i="3"/>
  <c r="I23" i="3" s="1"/>
  <c r="G21" i="3"/>
  <c r="G25" i="3" s="1"/>
  <c r="G29" i="3" s="1"/>
  <c r="I35" i="3" s="1"/>
  <c r="I19" i="3"/>
  <c r="E19" i="3"/>
  <c r="G17" i="3"/>
  <c r="I16" i="3"/>
  <c r="E16" i="3"/>
  <c r="E15" i="3"/>
  <c r="I15" i="3" s="1"/>
  <c r="E14" i="3"/>
  <c r="E17" i="3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9" i="3"/>
  <c r="A8" i="3"/>
  <c r="A22" i="3" l="1"/>
  <c r="A23" i="3" s="1"/>
  <c r="A24" i="3" s="1"/>
  <c r="A25" i="3" s="1"/>
  <c r="E21" i="3"/>
  <c r="I17" i="3"/>
  <c r="I37" i="3"/>
  <c r="I14" i="3"/>
  <c r="E25" i="3" l="1"/>
  <c r="I25" i="3" s="1"/>
  <c r="I21" i="3"/>
  <c r="A26" i="3"/>
  <c r="A27" i="3" s="1"/>
  <c r="A28" i="3" s="1"/>
  <c r="A29" i="3" s="1"/>
  <c r="I39" i="3"/>
  <c r="D25" i="3"/>
  <c r="D35" i="3" l="1"/>
  <c r="A30" i="3"/>
  <c r="A31" i="3" s="1"/>
  <c r="A32" i="3" s="1"/>
  <c r="I45" i="3"/>
  <c r="I47" i="3" s="1"/>
  <c r="D33" i="3" l="1"/>
  <c r="A33" i="3"/>
  <c r="A34" i="3" l="1"/>
  <c r="A35" i="3" s="1"/>
  <c r="A36" i="3" s="1"/>
  <c r="A37" i="3" s="1"/>
  <c r="A38" i="3" l="1"/>
  <c r="A39" i="3" s="1"/>
  <c r="D39" i="3"/>
  <c r="D37" i="3"/>
  <c r="A40" i="3" l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D45" i="3" l="1"/>
  <c r="D47" i="3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l="1"/>
  <c r="A27" i="2" s="1"/>
  <c r="A28" i="2" s="1"/>
  <c r="A29" i="2" s="1"/>
  <c r="B31" i="2"/>
  <c r="D29" i="2"/>
  <c r="A30" i="2" l="1"/>
  <c r="A31" i="2" s="1"/>
  <c r="A32" i="2" s="1"/>
  <c r="A33" i="2" s="1"/>
  <c r="A34" i="2" s="1"/>
  <c r="A35" i="2" s="1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<sst xmlns="http://schemas.openxmlformats.org/spreadsheetml/2006/main" count="85" uniqueCount="73">
  <si>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</si>
  <si>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</si>
  <si>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</si>
  <si>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</si>
  <si>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</si>
  <si>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</si>
  <si>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</si>
  <si>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</si>
  <si>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</si>
  <si>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</si>
  <si>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</si>
  <si>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</si>
  <si>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</si>
  <si>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</si>
  <si>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</si>
  <si>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</si>
  <si>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</si>
  <si>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</si>
  <si>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</si>
  <si>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</si>
  <si>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</si>
  <si>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</si>
  <si>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</si>
  <si>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</si>
  <si>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</si>
  <si>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</si>
  <si>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</si>
  <si>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</si>
  <si>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</si>
  <si>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</si>
  <si>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</si>
  <si>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Montana-Dakota Utilities Co.</t>
  </si>
  <si>
    <t>Projected</t>
  </si>
  <si>
    <t>Schedule 1 True-Up Adjustment</t>
  </si>
  <si>
    <t>True-Up Year:</t>
  </si>
  <si>
    <t>(d)</t>
  </si>
  <si>
    <t>(e)</t>
  </si>
  <si>
    <t>Actual $s</t>
  </si>
  <si>
    <t>Actual-Projected</t>
  </si>
  <si>
    <t xml:space="preserve">Account 561.1 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</si>
  <si>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85)</t>
    </r>
    <r>
      <rPr>
        <vertAlign val="superscript"/>
        <sz val="11"/>
        <rFont val="Calibri"/>
        <family val="2"/>
        <scheme val="minor"/>
      </rPr>
      <t>1</t>
    </r>
  </si>
  <si>
    <t xml:space="preserve">Account 561.2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</si>
  <si>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86)</t>
    </r>
  </si>
  <si>
    <t xml:space="preserve">Account 561.3 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</si>
  <si>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87)</t>
    </r>
  </si>
  <si>
    <t xml:space="preserve">     Subtotal         </t>
  </si>
  <si>
    <t>(Line 8 + Line 9 + Line 10)</t>
  </si>
  <si>
    <r>
      <t>Account 561.BA for Schedule 24</t>
    </r>
    <r>
      <rPr>
        <vertAlign val="superscript"/>
        <sz val="11"/>
        <rFont val="Calibri"/>
        <family val="2"/>
        <scheme val="minor"/>
      </rPr>
      <t>2</t>
    </r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</si>
  <si>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footnote to p 321, Lines 85, 86, &amp; 87)</t>
    </r>
  </si>
  <si>
    <r>
      <t>Account 561 Available excluding revenue credits</t>
    </r>
    <r>
      <rPr>
        <vertAlign val="superscript"/>
        <sz val="11"/>
        <rFont val="Calibri"/>
        <family val="2"/>
        <scheme val="minor"/>
      </rPr>
      <t>3</t>
    </r>
  </si>
  <si>
    <t>(Line 11 - Line 13)</t>
  </si>
  <si>
    <r>
      <t xml:space="preserve">Revenue Credits </t>
    </r>
    <r>
      <rPr>
        <sz val="11"/>
        <rFont val="Calibri"/>
        <family val="2"/>
        <scheme val="minor"/>
      </rPr>
      <t>(Schedule 1 Revenue Credits, excluding True-Up Adj)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</si>
  <si>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page 330, footnote)</t>
    </r>
    <r>
      <rPr>
        <vertAlign val="superscript"/>
        <sz val="11"/>
        <rFont val="Calibri"/>
        <family val="2"/>
        <scheme val="minor"/>
      </rPr>
      <t>4</t>
    </r>
  </si>
  <si>
    <t>Schedule 1 Net Expenses</t>
  </si>
  <si>
    <t>Divisor kW (sum lines 8-14)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</si>
  <si>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(Attachment O, pg 1, line 15)</t>
    </r>
  </si>
  <si>
    <t>Annual Cost ($/kW/Yr)</t>
  </si>
  <si>
    <t>Historic Year Actual Divisor</t>
  </si>
  <si>
    <t>Historic Year Projected Divisor</t>
  </si>
  <si>
    <t>Difference in Divisor</t>
  </si>
  <si>
    <t>Historic Year Projected Annual Cost ($/kW/Yr)</t>
  </si>
  <si>
    <t>Historic Year Divisor True-up</t>
  </si>
  <si>
    <t>True-Up Adjustment Principal Under(Over) Recovery</t>
  </si>
  <si>
    <t>Nineteen (19) Month Average Interest Rate (months may vary by TO)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</si>
  <si>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Interest rate sheet</t>
    </r>
  </si>
  <si>
    <t>Number of Months</t>
  </si>
  <si>
    <t>True-Up Adjustment Interest Under(Over) Recovery</t>
  </si>
  <si>
    <t xml:space="preserve">Total True-Up Adjustment Principal &amp; Interest Under(Over) Recovery </t>
  </si>
  <si>
    <t>Note 1:  Form 1 or similar source document page references are for actual year for which there is a Form 1 or similar source documents. Inputs in whole dollars.</t>
  </si>
  <si>
    <t>Note 2:  Scheduling, Control, and Dispatch Service--Balancing Authority.</t>
  </si>
  <si>
    <t>Note 3:  Scheduling, Control, and Dispatch Service--Transmission.</t>
  </si>
  <si>
    <t>Note 4:  Revenue collected by the Transmission Owner or ITC under this Schedule 1 for firm transactions of less than 1 year,</t>
  </si>
  <si>
    <t>This revenue credit is derived from the MISO MR Settlements file by subtracting Schedule 1 revenues related to Schedule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</si>
</sst>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_(* #,##0.000_);_(* \(#,##0.000\);_(* &quot;-&quot;??_);_(@_)"/>
    <numFmt numFmtId="167" formatCode="_(&quot;$&quot;* #,##0_);_(&quot;$&quot;* \(#,##0\);_(&quot;$&quot;* &quot;-&quot;??_);_(@_)"/>
    <numFmt numFmtId="168" formatCode="0.0000"/>
  </numFmts>
  <fonts count="15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0" fontId="1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5">
    <xf numFmtId="0" fontId="0" fillId="0" borderId="0" xfId="0"/>
    <xf numFmtId="0" fontId="8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2" borderId="0" xfId="0" applyFont="1" applyFill="1"/>
    <xf numFmtId="0" fontId="8" fillId="0" borderId="0" xfId="0" applyFont="1" applyFill="1"/>
    <xf numFmtId="41" fontId="8" fillId="2" borderId="0" xfId="0" applyNumberFormat="1" applyFont="1" applyFill="1"/>
    <xf numFmtId="41" fontId="8" fillId="0" borderId="0" xfId="0" applyNumberFormat="1" applyFont="1" applyFill="1"/>
    <xf numFmtId="0" fontId="9" fillId="0" borderId="0" xfId="0" applyFont="1"/>
    <xf numFmtId="41" fontId="8" fillId="0" borderId="0" xfId="0" applyNumberFormat="1" applyFont="1"/>
    <xf numFmtId="0" fontId="9" fillId="2" borderId="0" xfId="4" applyFont="1" applyFill="1" applyAlignment="1">
      <alignment horizontal="center" vertical="center"/>
    </xf>
    <xf numFmtId="0" fontId="12" fillId="0" borderId="0" xfId="0" applyFont="1"/>
    <xf numFmtId="0" fontId="8" fillId="0" borderId="0" xfId="7" applyFont="1" applyFill="1" applyAlignment="1"/>
    <xf numFmtId="0" fontId="8" fillId="0" borderId="0" xfId="7" applyFont="1"/>
    <xf numFmtId="0" fontId="9" fillId="0" borderId="0" xfId="7" applyFont="1"/>
    <xf numFmtId="0" fontId="13" fillId="0" borderId="0" xfId="7" applyFont="1" applyFill="1" applyAlignment="1"/>
    <xf numFmtId="0" fontId="12" fillId="0" borderId="0" xfId="7" applyFont="1"/>
    <xf numFmtId="0" fontId="8" fillId="0" borderId="0" xfId="8" applyFont="1" applyAlignment="1">
      <alignment horizontal="left"/>
    </xf>
    <xf numFmtId="0" fontId="9" fillId="0" borderId="0" xfId="4" applyFont="1" applyAlignment="1">
      <alignment horizontal="left" vertical="center"/>
    </xf>
    <xf numFmtId="0" fontId="9" fillId="0" borderId="0" xfId="7" applyFont="1" applyFill="1" applyAlignment="1"/>
    <xf numFmtId="0" fontId="9" fillId="0" borderId="0" xfId="8" applyFont="1" applyFill="1" applyAlignment="1">
      <alignment horizontal="left"/>
    </xf>
    <xf numFmtId="0" fontId="9" fillId="2" borderId="0" xfId="8" applyFont="1" applyFill="1" applyAlignment="1">
      <alignment horizontal="center"/>
    </xf>
    <xf numFmtId="0" fontId="8" fillId="0" borderId="0" xfId="8" applyFont="1" applyFill="1" applyAlignment="1">
      <alignment horizontal="left"/>
    </xf>
    <xf numFmtId="0" fontId="8" fillId="0" borderId="0" xfId="8" applyFont="1" applyFill="1" applyBorder="1" applyAlignment="1">
      <alignment horizontal="center"/>
    </xf>
    <xf numFmtId="0" fontId="8" fillId="0" borderId="0" xfId="8" applyFont="1" applyFill="1" applyBorder="1" applyAlignment="1">
      <alignment horizontal="left"/>
    </xf>
    <xf numFmtId="0" fontId="8" fillId="0" borderId="0" xfId="7" applyFont="1" applyFill="1" applyBorder="1" applyAlignment="1">
      <alignment horizontal="center"/>
    </xf>
    <xf numFmtId="0" fontId="8" fillId="0" borderId="0" xfId="7" applyFont="1" applyFill="1" applyBorder="1" applyAlignment="1"/>
    <xf numFmtId="0" fontId="9" fillId="0" borderId="0" xfId="8" applyFont="1" applyBorder="1" applyAlignment="1">
      <alignment horizontal="left"/>
    </xf>
    <xf numFmtId="0" fontId="9" fillId="0" borderId="0" xfId="7" applyFont="1" applyFill="1" applyBorder="1" applyAlignment="1">
      <alignment horizontal="center"/>
    </xf>
    <xf numFmtId="0" fontId="8" fillId="2" borderId="0" xfId="7" applyFont="1" applyFill="1" applyAlignment="1"/>
    <xf numFmtId="42" fontId="8" fillId="2" borderId="0" xfId="9" applyNumberFormat="1" applyFont="1" applyFill="1" applyAlignment="1"/>
    <xf numFmtId="42" fontId="8" fillId="0" borderId="0" xfId="9" applyNumberFormat="1" applyFont="1" applyFill="1" applyAlignment="1"/>
    <xf numFmtId="42" fontId="8" fillId="0" borderId="0" xfId="9" applyNumberFormat="1" applyFont="1" applyFill="1" applyAlignment="1">
      <alignment horizontal="right"/>
    </xf>
    <xf numFmtId="164" fontId="8" fillId="2" borderId="0" xfId="9" applyNumberFormat="1" applyFont="1" applyFill="1" applyAlignment="1"/>
    <xf numFmtId="164" fontId="8" fillId="0" borderId="0" xfId="9" applyNumberFormat="1" applyFont="1" applyFill="1" applyAlignment="1"/>
    <xf numFmtId="164" fontId="8" fillId="0" borderId="0" xfId="9" applyNumberFormat="1" applyFont="1" applyFill="1" applyAlignment="1">
      <alignment horizontal="right"/>
    </xf>
    <xf numFmtId="0" fontId="8" fillId="2" borderId="0" xfId="7" applyFont="1" applyFill="1"/>
    <xf numFmtId="42" fontId="8" fillId="2" borderId="0" xfId="9" applyNumberFormat="1" applyFont="1" applyFill="1"/>
    <xf numFmtId="42" fontId="8" fillId="0" borderId="0" xfId="9" applyNumberFormat="1" applyFont="1"/>
    <xf numFmtId="164" fontId="8" fillId="0" borderId="0" xfId="9" applyNumberFormat="1" applyFont="1"/>
    <xf numFmtId="42" fontId="8" fillId="0" borderId="0" xfId="7" applyNumberFormat="1" applyFont="1"/>
    <xf numFmtId="42" fontId="8" fillId="0" borderId="0" xfId="7" applyNumberFormat="1" applyFont="1" applyFill="1" applyAlignment="1"/>
    <xf numFmtId="0" fontId="8" fillId="0" borderId="0" xfId="7" applyFont="1" applyFill="1" applyAlignment="1">
      <alignment horizontal="right"/>
    </xf>
    <xf numFmtId="0" fontId="8" fillId="0" borderId="0" xfId="7" applyNumberFormat="1" applyFont="1" applyFill="1" applyAlignment="1"/>
    <xf numFmtId="42" fontId="8" fillId="0" borderId="1" xfId="7" applyNumberFormat="1" applyFont="1" applyFill="1" applyBorder="1" applyAlignment="1">
      <alignment horizontal="right"/>
    </xf>
    <xf numFmtId="0" fontId="8" fillId="0" borderId="0" xfId="7" applyNumberFormat="1" applyFont="1" applyFill="1"/>
    <xf numFmtId="0" fontId="8" fillId="2" borderId="0" xfId="7" applyNumberFormat="1" applyFont="1" applyFill="1" applyAlignment="1"/>
    <xf numFmtId="3" fontId="8" fillId="2" borderId="2" xfId="7" applyNumberFormat="1" applyFont="1" applyFill="1" applyBorder="1"/>
    <xf numFmtId="164" fontId="8" fillId="0" borderId="0" xfId="9" applyNumberFormat="1" applyFont="1" applyFill="1" applyBorder="1"/>
    <xf numFmtId="165" fontId="8" fillId="0" borderId="0" xfId="7" applyNumberFormat="1" applyFont="1" applyFill="1"/>
    <xf numFmtId="166" fontId="8" fillId="0" borderId="0" xfId="9" applyNumberFormat="1" applyFont="1" applyFill="1" applyBorder="1"/>
    <xf numFmtId="3" fontId="8" fillId="0" borderId="0" xfId="7" applyNumberFormat="1" applyFont="1" applyFill="1" applyAlignment="1"/>
    <xf numFmtId="3" fontId="8" fillId="0" borderId="0" xfId="7" applyNumberFormat="1" applyFont="1" applyFill="1" applyBorder="1" applyAlignment="1"/>
    <xf numFmtId="164" fontId="8" fillId="0" borderId="3" xfId="9" applyNumberFormat="1" applyFont="1" applyFill="1" applyBorder="1"/>
    <xf numFmtId="167" fontId="8" fillId="0" borderId="1" xfId="10" applyNumberFormat="1" applyFont="1" applyFill="1" applyBorder="1" applyAlignment="1"/>
    <xf numFmtId="167" fontId="8" fillId="0" borderId="1" xfId="7" applyNumberFormat="1" applyFont="1" applyFill="1" applyBorder="1" applyAlignment="1"/>
    <xf numFmtId="168" fontId="8" fillId="2" borderId="0" xfId="7" applyNumberFormat="1" applyFont="1" applyFill="1" applyAlignment="1"/>
    <xf numFmtId="168" fontId="8" fillId="0" borderId="0" xfId="7" applyNumberFormat="1" applyFont="1" applyFill="1" applyAlignment="1"/>
    <xf numFmtId="1" fontId="8" fillId="0" borderId="0" xfId="7" applyNumberFormat="1" applyFont="1" applyFill="1" applyAlignment="1"/>
    <xf numFmtId="167" fontId="9" fillId="0" borderId="1" xfId="7" applyNumberFormat="1" applyFont="1" applyFill="1" applyBorder="1" applyAlignment="1"/>
  </cellXfs>
  <cellStyles count="11">
    <cellStyle name="Comma 2" xfId="3" xr:uid="{00000000-0005-0000-0000-000000000000}"/>
    <cellStyle name="Comma 3" xfId="9" xr:uid="{85C03A7C-F062-4853-9D7D-FC7D85B773F8}"/>
    <cellStyle name="Currency 2" xfId="6" xr:uid="{375034DC-8CFC-42EB-A26C-C9A3EB7FC256}"/>
    <cellStyle name="Currency 2 2" xfId="10" xr:uid="{48FB5FDE-BFFC-4325-8E8F-A4AD04B70751}"/>
    <cellStyle name="Normal" xfId="0" builtinId="0"/>
    <cellStyle name="Normal 2" xfId="1" xr:uid="{00000000-0005-0000-0000-000002000000}"/>
    <cellStyle name="Normal 3" xfId="5" xr:uid="{F119880F-5A92-4E4B-AB41-D3D8C97C7A4F}"/>
    <cellStyle name="Normal 3 2" xfId="7" xr:uid="{8BEEA52B-A14A-4540-984A-80623514CF7B}"/>
    <cellStyle name="Normal_0112 No Link Exp" xfId="8" xr:uid="{D224B5EF-751C-4CF0-84D2-F4DB129298AC}"/>
    <cellStyle name="Normal_Book2_12-31-2004 SPS BK Revised Revenue Credit" xfId="4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0C95125-465A-45D5-92BF-BA6D91227938}"/>
            </a:ext>
          </a:extLst>
        </xdr:cNvPr>
        <xdr:cNvSpPr txBox="1"/>
      </xdr:nvSpPr>
      <xdr:spPr>
        <a:xfrm>
          <a:off x="5173980" y="259080"/>
          <a:ext cx="466915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1076325</xdr:colOff>
      <xdr:row>4</xdr:row>
      <xdr:rowOff>190500</xdr:rowOff>
    </xdr:from>
    <xdr:ext cx="1996440" cy="182880"/>
    <xdr:pic>
      <xdr:nvPicPr>
        <xdr:cNvPr id="3" name="Picture 2">
          <a:extLst>
            <a:ext uri="{FF2B5EF4-FFF2-40B4-BE49-F238E27FC236}">
              <a16:creationId xmlns:a16="http://schemas.microsoft.com/office/drawing/2014/main" id="{89AF0C2B-8D55-484A-9DEC-3515F480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144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8/2017%20True-Up/MISO%20File%20Submissions/MISO%20Review/1st%20Review%208.17.18%20--%20FINAL%20TU/2017_MDU_YE_123117_Sch1_TU_Rev8.17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DU MISO Sch 1 Rcvble Exp"/>
      <sheetName val="MDU MISO Sch 1 TU Adj"/>
      <sheetName val="561BA Costs"/>
    </sheetNames>
    <sheetDataSet>
      <sheetData sheetId="0">
        <row r="16">
          <cell r="F16">
            <v>464518</v>
          </cell>
        </row>
        <row r="17">
          <cell r="F17">
            <v>958766</v>
          </cell>
        </row>
        <row r="21">
          <cell r="F21">
            <v>787255</v>
          </cell>
        </row>
        <row r="27">
          <cell r="F27">
            <v>252014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abSelected="1" zoomScale="80" zoomScaleNormal="80" workbookViewId="0"/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30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31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2019</v>
      </c>
    </row>
    <row r="10" spans="1:7" ht="17.25" x14ac:dyDescent="0.25">
      <c r="A10" s="1">
        <f t="shared" si="0"/>
        <v>4</v>
      </c>
      <c r="B10" s="1" t="s">
        <v>22</v>
      </c>
      <c r="C10" s="4">
        <v>2017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32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23</v>
      </c>
      <c r="E16" s="10" t="s">
        <v>8</v>
      </c>
      <c r="F16" s="11">
        <v>483699</v>
      </c>
    </row>
    <row r="17" spans="1:6" x14ac:dyDescent="0.25">
      <c r="A17" s="1">
        <f t="shared" si="0"/>
        <v>11</v>
      </c>
      <c r="B17" s="1" t="s">
        <v>1</v>
      </c>
      <c r="D17" s="9" t="s">
        <v>24</v>
      </c>
      <c r="E17" s="10"/>
      <c r="F17" s="11">
        <v>998330</v>
      </c>
    </row>
    <row r="18" spans="1:6" x14ac:dyDescent="0.25">
      <c r="A18" s="1">
        <f t="shared" si="0"/>
        <v>12</v>
      </c>
      <c r="B18" s="1" t="s">
        <v>2</v>
      </c>
      <c r="D18" s="9" t="s">
        <v>25</v>
      </c>
      <c r="E18" s="10"/>
      <c r="F18" s="11"/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1482029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26</v>
      </c>
      <c r="E21" s="10"/>
      <c r="F21" s="11">
        <v>819532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662497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3" t="s">
        <v>9</v>
      </c>
      <c r="D25" s="9" t="s">
        <v>29</v>
      </c>
      <c r="E25" s="10"/>
      <c r="F25" s="11">
        <v>-381632</v>
      </c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27</v>
      </c>
      <c r="D27" s="9" t="s">
        <v>28</v>
      </c>
      <c r="E27" s="1" t="s">
        <v>8</v>
      </c>
      <c r="F27" s="11">
        <v>271639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9226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C228-7834-4B08-8F3E-EA665C076969}">
  <sheetPr>
    <pageSetUpPr fitToPage="1"/>
  </sheetPr>
  <dimension ref="A3:I63"/>
  <sheetViews>
    <sheetView showGridLines="0" zoomScale="80" zoomScaleNormal="80" workbookViewId="0"/>
  </sheetViews>
  <sheetFormatPr defaultColWidth="10.85546875" defaultRowHeight="15" x14ac:dyDescent="0.25"/>
  <cols>
    <col min="1" max="1" width="5.5703125" style="17" customWidth="1"/>
    <col min="2" max="2" width="20.7109375" style="17" customWidth="1"/>
    <col min="3" max="3" width="45.28515625" style="17" customWidth="1"/>
    <col min="4" max="4" width="67.140625" style="17" customWidth="1"/>
    <col min="5" max="5" width="15.7109375" style="17" bestFit="1" customWidth="1"/>
    <col min="6" max="6" width="2.28515625" style="17" customWidth="1"/>
    <col min="7" max="7" width="14.42578125" style="17" bestFit="1" customWidth="1"/>
    <col min="8" max="8" width="2.28515625" style="17" customWidth="1"/>
    <col min="9" max="9" width="13.85546875" style="17" bestFit="1" customWidth="1"/>
    <col min="10" max="16384" width="10.85546875" style="17"/>
  </cols>
  <sheetData>
    <row r="3" spans="1:9" x14ac:dyDescent="0.25">
      <c r="E3" s="18"/>
    </row>
    <row r="4" spans="1:9" ht="12" customHeight="1" x14ac:dyDescent="0.25">
      <c r="B4" s="19"/>
      <c r="C4" s="19"/>
    </row>
    <row r="5" spans="1:9" s="20" customFormat="1" ht="21" x14ac:dyDescent="0.35">
      <c r="B5" s="21" t="s">
        <v>33</v>
      </c>
      <c r="C5" s="21"/>
    </row>
    <row r="7" spans="1:9" x14ac:dyDescent="0.25">
      <c r="A7" s="22">
        <v>1</v>
      </c>
      <c r="B7" s="23" t="s">
        <v>6</v>
      </c>
      <c r="C7" s="15" t="s">
        <v>31</v>
      </c>
    </row>
    <row r="8" spans="1:9" x14ac:dyDescent="0.25">
      <c r="A8" s="22">
        <f t="shared" ref="A8:A58" si="0">1+A7</f>
        <v>2</v>
      </c>
      <c r="B8" s="24"/>
      <c r="C8" s="24"/>
    </row>
    <row r="9" spans="1:9" x14ac:dyDescent="0.25">
      <c r="A9" s="22">
        <f t="shared" si="0"/>
        <v>3</v>
      </c>
      <c r="B9" s="25" t="s">
        <v>34</v>
      </c>
      <c r="C9" s="26">
        <v>2017</v>
      </c>
    </row>
    <row r="10" spans="1:9" x14ac:dyDescent="0.25">
      <c r="A10" s="22">
        <f t="shared" si="0"/>
        <v>4</v>
      </c>
      <c r="B10" s="25"/>
      <c r="C10" s="27"/>
    </row>
    <row r="11" spans="1:9" x14ac:dyDescent="0.25">
      <c r="A11" s="22">
        <f t="shared" si="0"/>
        <v>5</v>
      </c>
      <c r="B11" s="28" t="s">
        <v>12</v>
      </c>
      <c r="C11" s="29"/>
      <c r="D11" s="30" t="s">
        <v>13</v>
      </c>
      <c r="E11" s="30" t="s">
        <v>14</v>
      </c>
      <c r="F11" s="31"/>
      <c r="G11" s="30" t="s">
        <v>35</v>
      </c>
      <c r="H11" s="31"/>
      <c r="I11" s="30" t="s">
        <v>36</v>
      </c>
    </row>
    <row r="12" spans="1:9" x14ac:dyDescent="0.25">
      <c r="A12" s="22">
        <f t="shared" si="0"/>
        <v>6</v>
      </c>
      <c r="B12" s="32"/>
      <c r="C12" s="32"/>
      <c r="D12" s="31"/>
      <c r="E12" s="33" t="s">
        <v>37</v>
      </c>
      <c r="F12" s="33"/>
      <c r="G12" s="33" t="s">
        <v>32</v>
      </c>
      <c r="H12" s="33"/>
      <c r="I12" s="33" t="s">
        <v>38</v>
      </c>
    </row>
    <row r="13" spans="1:9" x14ac:dyDescent="0.25">
      <c r="A13" s="22">
        <f t="shared" si="0"/>
        <v>7</v>
      </c>
      <c r="B13" s="32"/>
      <c r="C13" s="32"/>
      <c r="E13" s="24"/>
      <c r="F13" s="24"/>
      <c r="G13" s="24"/>
      <c r="H13" s="24"/>
      <c r="I13" s="24"/>
    </row>
    <row r="14" spans="1:9" ht="17.25" x14ac:dyDescent="0.25">
      <c r="A14" s="22">
        <f t="shared" si="0"/>
        <v>8</v>
      </c>
      <c r="B14" s="17" t="s">
        <v>39</v>
      </c>
      <c r="D14" s="34" t="s">
        <v>40</v>
      </c>
      <c r="E14" s="35">
        <f>ROUND('[1]MDU MISO Sch 1 Rcvble Exp'!F16,0)</f>
        <v>464518</v>
      </c>
      <c r="F14" s="36"/>
      <c r="G14" s="35">
        <v>597780</v>
      </c>
      <c r="H14" s="36"/>
      <c r="I14" s="37">
        <f>+E14-G14</f>
        <v>-133262</v>
      </c>
    </row>
    <row r="15" spans="1:9" x14ac:dyDescent="0.25">
      <c r="A15" s="22">
        <f t="shared" si="0"/>
        <v>9</v>
      </c>
      <c r="B15" s="17" t="s">
        <v>41</v>
      </c>
      <c r="D15" s="34" t="s">
        <v>42</v>
      </c>
      <c r="E15" s="38">
        <f>ROUND('[1]MDU MISO Sch 1 Rcvble Exp'!F17,0)</f>
        <v>958766</v>
      </c>
      <c r="F15" s="39"/>
      <c r="G15" s="38">
        <v>1120886</v>
      </c>
      <c r="H15" s="39"/>
      <c r="I15" s="40">
        <f>+E15-G15</f>
        <v>-162120</v>
      </c>
    </row>
    <row r="16" spans="1:9" x14ac:dyDescent="0.25">
      <c r="A16" s="22">
        <f t="shared" si="0"/>
        <v>10</v>
      </c>
      <c r="B16" s="17" t="s">
        <v>43</v>
      </c>
      <c r="D16" s="34" t="s">
        <v>44</v>
      </c>
      <c r="E16" s="38">
        <f>ROUND('[1]MDU MISO Sch 1 Rcvble Exp'!F18,0)</f>
        <v>0</v>
      </c>
      <c r="F16" s="39"/>
      <c r="G16" s="38"/>
      <c r="H16" s="39"/>
      <c r="I16" s="40">
        <f>+E16-G16</f>
        <v>0</v>
      </c>
    </row>
    <row r="17" spans="1:9" x14ac:dyDescent="0.25">
      <c r="A17" s="22">
        <f t="shared" si="0"/>
        <v>11</v>
      </c>
      <c r="B17" s="17" t="s">
        <v>45</v>
      </c>
      <c r="D17" s="17" t="s">
        <v>46</v>
      </c>
      <c r="E17" s="36">
        <f>+E14+E15+E16</f>
        <v>1423284</v>
      </c>
      <c r="F17" s="36"/>
      <c r="G17" s="36">
        <f>+G14+G15+G16</f>
        <v>1718666</v>
      </c>
      <c r="H17" s="36"/>
      <c r="I17" s="37">
        <f>+E17-G17</f>
        <v>-295382</v>
      </c>
    </row>
    <row r="18" spans="1:9" x14ac:dyDescent="0.25">
      <c r="A18" s="22">
        <f t="shared" si="0"/>
        <v>12</v>
      </c>
      <c r="E18" s="39"/>
      <c r="F18" s="39"/>
      <c r="G18" s="39"/>
      <c r="H18" s="39"/>
      <c r="I18" s="40"/>
    </row>
    <row r="19" spans="1:9" ht="17.25" x14ac:dyDescent="0.25">
      <c r="A19" s="22">
        <f t="shared" si="0"/>
        <v>13</v>
      </c>
      <c r="B19" s="18" t="s">
        <v>47</v>
      </c>
      <c r="C19" s="18"/>
      <c r="D19" s="41" t="s">
        <v>48</v>
      </c>
      <c r="E19" s="42">
        <f>ROUND('[1]MDU MISO Sch 1 Rcvble Exp'!F21,0)</f>
        <v>787255</v>
      </c>
      <c r="F19" s="43"/>
      <c r="G19" s="42">
        <v>872622</v>
      </c>
      <c r="H19" s="36"/>
      <c r="I19" s="37">
        <f>+E19-G19</f>
        <v>-85367</v>
      </c>
    </row>
    <row r="20" spans="1:9" x14ac:dyDescent="0.25">
      <c r="A20" s="22">
        <f t="shared" si="0"/>
        <v>14</v>
      </c>
      <c r="B20" s="18"/>
      <c r="C20" s="18"/>
      <c r="D20" s="18"/>
      <c r="E20" s="44"/>
      <c r="F20" s="44"/>
      <c r="G20" s="39"/>
      <c r="H20" s="39"/>
      <c r="I20" s="40"/>
    </row>
    <row r="21" spans="1:9" ht="17.25" x14ac:dyDescent="0.25">
      <c r="A21" s="22">
        <f t="shared" si="0"/>
        <v>15</v>
      </c>
      <c r="B21" s="18" t="s">
        <v>49</v>
      </c>
      <c r="C21" s="18"/>
      <c r="D21" s="18" t="s">
        <v>50</v>
      </c>
      <c r="E21" s="45">
        <f>+E17-E19</f>
        <v>636029</v>
      </c>
      <c r="F21" s="45"/>
      <c r="G21" s="45">
        <f>+G17-G19</f>
        <v>846044</v>
      </c>
      <c r="H21" s="46"/>
      <c r="I21" s="37">
        <f>+E21-G21</f>
        <v>-210015</v>
      </c>
    </row>
    <row r="22" spans="1:9" x14ac:dyDescent="0.25">
      <c r="A22" s="22">
        <f t="shared" si="0"/>
        <v>16</v>
      </c>
      <c r="B22" s="18"/>
      <c r="C22" s="18"/>
      <c r="D22" s="18"/>
      <c r="E22" s="18"/>
      <c r="F22" s="18"/>
      <c r="I22" s="47"/>
    </row>
    <row r="23" spans="1:9" ht="17.25" x14ac:dyDescent="0.25">
      <c r="A23" s="22">
        <f t="shared" si="0"/>
        <v>17</v>
      </c>
      <c r="B23" s="19" t="s">
        <v>51</v>
      </c>
      <c r="C23" s="18"/>
      <c r="D23" s="41" t="s">
        <v>52</v>
      </c>
      <c r="E23" s="42">
        <f>ROUND('[1]MDU MISO Sch 1 Rcvble Exp'!F27,0)</f>
        <v>252014</v>
      </c>
      <c r="F23" s="43"/>
      <c r="G23" s="42">
        <v>119088</v>
      </c>
      <c r="H23" s="46"/>
      <c r="I23" s="37">
        <f>+E23-G23</f>
        <v>132926</v>
      </c>
    </row>
    <row r="24" spans="1:9" x14ac:dyDescent="0.25">
      <c r="A24" s="22">
        <f t="shared" si="0"/>
        <v>18</v>
      </c>
      <c r="E24" s="39"/>
      <c r="F24" s="39"/>
      <c r="G24" s="39"/>
      <c r="I24" s="47"/>
    </row>
    <row r="25" spans="1:9" ht="15.75" thickBot="1" x14ac:dyDescent="0.3">
      <c r="A25" s="22">
        <f t="shared" si="0"/>
        <v>19</v>
      </c>
      <c r="B25" s="48" t="s">
        <v>53</v>
      </c>
      <c r="C25" s="48"/>
      <c r="D25" s="48" t="str">
        <f>"(Line "&amp;A21&amp;" - Line "&amp;A23&amp;")"</f>
        <v>(Line 15 - Line 17)</v>
      </c>
      <c r="E25" s="49">
        <f>E21-E23</f>
        <v>384015</v>
      </c>
      <c r="F25" s="50"/>
      <c r="G25" s="49">
        <f>G21-G23</f>
        <v>726956</v>
      </c>
      <c r="H25" s="50"/>
      <c r="I25" s="49">
        <f>E25-G25</f>
        <v>-342941</v>
      </c>
    </row>
    <row r="26" spans="1:9" ht="15.75" thickTop="1" x14ac:dyDescent="0.25">
      <c r="A26" s="22">
        <f t="shared" si="0"/>
        <v>20</v>
      </c>
    </row>
    <row r="27" spans="1:9" x14ac:dyDescent="0.25">
      <c r="A27" s="22">
        <f t="shared" si="0"/>
        <v>21</v>
      </c>
      <c r="B27" s="48" t="s">
        <v>54</v>
      </c>
      <c r="C27" s="48"/>
      <c r="D27" s="51" t="s">
        <v>55</v>
      </c>
      <c r="E27" s="52">
        <f>498359+118666</f>
        <v>617025</v>
      </c>
      <c r="F27" s="50"/>
      <c r="G27" s="52">
        <v>608451</v>
      </c>
      <c r="H27" s="50"/>
      <c r="I27" s="53"/>
    </row>
    <row r="28" spans="1:9" x14ac:dyDescent="0.25">
      <c r="A28" s="22">
        <f t="shared" si="0"/>
        <v>22</v>
      </c>
    </row>
    <row r="29" spans="1:9" x14ac:dyDescent="0.25">
      <c r="A29" s="22">
        <f t="shared" si="0"/>
        <v>23</v>
      </c>
      <c r="B29" s="48" t="s">
        <v>56</v>
      </c>
      <c r="C29" s="48"/>
      <c r="D29" s="48"/>
      <c r="E29" s="54"/>
      <c r="G29" s="50">
        <f>ROUND(G25/G27,8)</f>
        <v>1.1947650700000001</v>
      </c>
      <c r="I29" s="55"/>
    </row>
    <row r="30" spans="1:9" x14ac:dyDescent="0.25">
      <c r="A30" s="22">
        <f t="shared" si="0"/>
        <v>24</v>
      </c>
    </row>
    <row r="31" spans="1:9" x14ac:dyDescent="0.25">
      <c r="A31" s="22">
        <f t="shared" si="0"/>
        <v>25</v>
      </c>
      <c r="B31" s="48" t="s">
        <v>57</v>
      </c>
      <c r="C31" s="48"/>
      <c r="D31" s="48"/>
      <c r="I31" s="56">
        <f>E27</f>
        <v>617025</v>
      </c>
    </row>
    <row r="32" spans="1:9" x14ac:dyDescent="0.25">
      <c r="A32" s="22">
        <f t="shared" si="0"/>
        <v>26</v>
      </c>
      <c r="B32" s="48" t="s">
        <v>58</v>
      </c>
      <c r="C32" s="48"/>
      <c r="D32" s="48"/>
      <c r="I32" s="57">
        <f>G27</f>
        <v>608451</v>
      </c>
    </row>
    <row r="33" spans="1:9" x14ac:dyDescent="0.25">
      <c r="A33" s="22">
        <f t="shared" si="0"/>
        <v>27</v>
      </c>
      <c r="B33" s="48" t="s">
        <v>59</v>
      </c>
      <c r="C33" s="48"/>
      <c r="D33" s="48" t="str">
        <f>"(Line "&amp;A32&amp;" - Line "&amp;A31&amp;")"</f>
        <v>(Line 26 - Line 25)</v>
      </c>
      <c r="I33" s="58">
        <f>I32-I31</f>
        <v>-8574</v>
      </c>
    </row>
    <row r="34" spans="1:9" x14ac:dyDescent="0.25">
      <c r="A34" s="22">
        <f t="shared" si="0"/>
        <v>28</v>
      </c>
    </row>
    <row r="35" spans="1:9" x14ac:dyDescent="0.25">
      <c r="A35" s="22">
        <f t="shared" si="0"/>
        <v>29</v>
      </c>
      <c r="B35" s="17" t="s">
        <v>60</v>
      </c>
      <c r="D35" s="17" t="str">
        <f>"(Line "&amp;A29&amp;")"</f>
        <v>(Line 23)</v>
      </c>
      <c r="I35" s="48">
        <f>G29</f>
        <v>1.1947650700000001</v>
      </c>
    </row>
    <row r="36" spans="1:9" x14ac:dyDescent="0.25">
      <c r="A36" s="22">
        <f t="shared" si="0"/>
        <v>30</v>
      </c>
    </row>
    <row r="37" spans="1:9" ht="15.75" thickBot="1" x14ac:dyDescent="0.3">
      <c r="A37" s="22">
        <f t="shared" si="0"/>
        <v>31</v>
      </c>
      <c r="B37" s="48" t="s">
        <v>61</v>
      </c>
      <c r="C37" s="48"/>
      <c r="D37" s="48" t="str">
        <f>"(Line "&amp;A33&amp;" x Line "&amp;A35&amp;")"</f>
        <v>(Line 27 x Line 29)</v>
      </c>
      <c r="I37" s="59">
        <f>I33*I35</f>
        <v>-10243.915710180001</v>
      </c>
    </row>
    <row r="38" spans="1:9" ht="15.75" thickTop="1" x14ac:dyDescent="0.25">
      <c r="A38" s="22">
        <f t="shared" si="0"/>
        <v>32</v>
      </c>
    </row>
    <row r="39" spans="1:9" ht="15.75" thickBot="1" x14ac:dyDescent="0.3">
      <c r="A39" s="22">
        <f t="shared" si="0"/>
        <v>33</v>
      </c>
      <c r="B39" s="24" t="s">
        <v>62</v>
      </c>
      <c r="D39" s="17" t="str">
        <f>"(Line "&amp;A25&amp;" + Line "&amp;A37&amp;")"</f>
        <v>(Line 19 + Line 31)</v>
      </c>
      <c r="I39" s="60">
        <f>I37+I25</f>
        <v>-353184.91571018001</v>
      </c>
    </row>
    <row r="40" spans="1:9" ht="15.75" thickTop="1" x14ac:dyDescent="0.25">
      <c r="A40" s="22">
        <f t="shared" si="0"/>
        <v>34</v>
      </c>
    </row>
    <row r="41" spans="1:9" x14ac:dyDescent="0.25">
      <c r="A41" s="22">
        <f t="shared" si="0"/>
        <v>35</v>
      </c>
      <c r="B41" s="17" t="s">
        <v>63</v>
      </c>
      <c r="D41" s="51" t="s">
        <v>64</v>
      </c>
      <c r="I41" s="61">
        <v>3.3890000000000001E-3</v>
      </c>
    </row>
    <row r="42" spans="1:9" x14ac:dyDescent="0.25">
      <c r="A42" s="22">
        <f t="shared" si="0"/>
        <v>36</v>
      </c>
      <c r="I42" s="62"/>
    </row>
    <row r="43" spans="1:9" ht="14.25" customHeight="1" x14ac:dyDescent="0.25">
      <c r="A43" s="22">
        <f t="shared" si="0"/>
        <v>37</v>
      </c>
      <c r="B43" s="17" t="s">
        <v>65</v>
      </c>
      <c r="G43" s="47"/>
      <c r="I43" s="63">
        <v>24</v>
      </c>
    </row>
    <row r="44" spans="1:9" x14ac:dyDescent="0.25">
      <c r="A44" s="22">
        <f t="shared" si="0"/>
        <v>38</v>
      </c>
      <c r="G44" s="47"/>
    </row>
    <row r="45" spans="1:9" x14ac:dyDescent="0.25">
      <c r="A45" s="22">
        <f t="shared" si="0"/>
        <v>39</v>
      </c>
      <c r="B45" s="17" t="s">
        <v>66</v>
      </c>
      <c r="D45" s="17" t="str">
        <f>"(Line "&amp;A39&amp;" x Line "&amp;A41&amp;" x Line "&amp;A43&amp;")"</f>
        <v>(Line 33 x Line 35 x Line 37)</v>
      </c>
      <c r="G45" s="47"/>
      <c r="I45" s="46">
        <f>ROUND(I39*I41*I43,0)</f>
        <v>-28727</v>
      </c>
    </row>
    <row r="46" spans="1:9" x14ac:dyDescent="0.25">
      <c r="A46" s="22">
        <f t="shared" si="0"/>
        <v>40</v>
      </c>
    </row>
    <row r="47" spans="1:9" ht="15.75" thickBot="1" x14ac:dyDescent="0.3">
      <c r="A47" s="22">
        <f t="shared" si="0"/>
        <v>41</v>
      </c>
      <c r="B47" s="24" t="s">
        <v>67</v>
      </c>
      <c r="C47" s="18"/>
      <c r="D47" s="17" t="str">
        <f>"(Line "&amp;A39&amp;" + Line "&amp;A45&amp;")"</f>
        <v>(Line 33 + Line 39)</v>
      </c>
      <c r="I47" s="64">
        <f>I39+I45</f>
        <v>-381911.91571018001</v>
      </c>
    </row>
    <row r="48" spans="1:9" ht="15.75" thickTop="1" x14ac:dyDescent="0.25">
      <c r="A48" s="22">
        <f t="shared" si="0"/>
        <v>42</v>
      </c>
      <c r="C48" s="18"/>
    </row>
    <row r="49" spans="1:2" x14ac:dyDescent="0.25">
      <c r="A49" s="22">
        <f t="shared" si="0"/>
        <v>43</v>
      </c>
      <c r="B49" s="18" t="s">
        <v>68</v>
      </c>
    </row>
    <row r="50" spans="1:2" x14ac:dyDescent="0.25">
      <c r="A50" s="22">
        <f t="shared" si="0"/>
        <v>44</v>
      </c>
    </row>
    <row r="51" spans="1:2" x14ac:dyDescent="0.25">
      <c r="A51" s="22">
        <f t="shared" si="0"/>
        <v>45</v>
      </c>
      <c r="B51" s="18" t="s">
        <v>69</v>
      </c>
    </row>
    <row r="52" spans="1:2" x14ac:dyDescent="0.25">
      <c r="A52" s="22">
        <f t="shared" si="0"/>
        <v>46</v>
      </c>
    </row>
    <row r="53" spans="1:2" x14ac:dyDescent="0.25">
      <c r="A53" s="22">
        <f t="shared" si="0"/>
        <v>47</v>
      </c>
      <c r="B53" s="18" t="s">
        <v>70</v>
      </c>
    </row>
    <row r="54" spans="1:2" x14ac:dyDescent="0.25">
      <c r="A54" s="22">
        <f t="shared" si="0"/>
        <v>48</v>
      </c>
    </row>
    <row r="55" spans="1:2" x14ac:dyDescent="0.25">
      <c r="A55" s="22">
        <f t="shared" si="0"/>
        <v>49</v>
      </c>
      <c r="B55" s="18" t="s">
        <v>71</v>
      </c>
    </row>
    <row r="56" spans="1:2" x14ac:dyDescent="0.25">
      <c r="A56" s="22">
        <f t="shared" si="0"/>
        <v>50</v>
      </c>
      <c r="B56" s="18" t="s">
        <v>17</v>
      </c>
    </row>
    <row r="57" spans="1:2" x14ac:dyDescent="0.25">
      <c r="A57" s="22">
        <f t="shared" si="0"/>
        <v>51</v>
      </c>
      <c r="B57" s="18" t="s">
        <v>72</v>
      </c>
    </row>
    <row r="58" spans="1:2" x14ac:dyDescent="0.25">
      <c r="A58" s="22">
        <f t="shared" si="0"/>
        <v>52</v>
      </c>
      <c r="B58" s="18" t="s">
        <v>16</v>
      </c>
    </row>
    <row r="59" spans="1:2" x14ac:dyDescent="0.25">
      <c r="A59" s="22"/>
    </row>
    <row r="60" spans="1:2" x14ac:dyDescent="0.25">
      <c r="A60" s="22"/>
      <c r="B60" s="18"/>
    </row>
    <row r="61" spans="1:2" x14ac:dyDescent="0.25">
      <c r="B61" s="18"/>
    </row>
    <row r="62" spans="1:2" x14ac:dyDescent="0.25">
      <c r="B62" s="18"/>
    </row>
    <row r="63" spans="1:2" x14ac:dyDescent="0.25">
      <c r="B63" s="18"/>
    </row>
  </sheetData>
  <pageMargins left="0.5" right="0.25" top="0.41" bottom="0.25" header="0.24" footer="0.5"/>
  <pageSetup scale="66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MDU Schedule 1 Rcvble Exp</vt:lpstr>
      <vt:lpstr>MDU 2017 MISO Sch 1 TU Adj</vt:lpstr>
      <vt:lpstr>'MDU 2017 MISO Sch 1 TU Adj'!Print_Area</vt:lpstr>
      <vt:lpstr>'MDU Schedule 1 Rcvble Exp'!Print_Area</vt:lpstr>
    </vt:vector>
  </TitlesOfParts>
  <Company>International Transmission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Bosch, Stephanie</cp:lastModifiedBy>
  <cp:lastPrinted>2018-08-28T21:30:21Z</cp:lastPrinted>
  <dcterms:created xsi:type="dcterms:W3CDTF">2013-09-19T19:05:18Z</dcterms:created>
  <dcterms:modified xsi:type="dcterms:W3CDTF">2018-09-04T12:42:27Z</dcterms:modified>
</cp:coreProperties>
</file>