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ENERAL\MISO\2016\Projected 2017\Projected 2017 - Files sent to MISO\August 31, 2016\"/>
    </mc:Choice>
  </mc:AlternateContent>
  <bookViews>
    <workbookView xWindow="120" yWindow="30" windowWidth="24240" windowHeight="13545" tabRatio="793"/>
  </bookViews>
  <sheets>
    <sheet name="Cover Page" sheetId="4" r:id="rId1"/>
    <sheet name="Attach GG" sheetId="2" r:id="rId2"/>
    <sheet name="2015 Attachment GG True Up" sheetId="5" r:id="rId3"/>
    <sheet name="Forward Rate TO Support Data" sheetId="6" r:id="rId4"/>
    <sheet name="Project Descriptions" sheetId="7" r:id="rId5"/>
    <sheet name="Cross Ref to Att O" sheetId="3" r:id="rId6"/>
  </sheets>
  <externalReferences>
    <externalReference r:id="rId7"/>
    <externalReference r:id="rId8"/>
  </externalReferences>
  <definedNames>
    <definedName name="CH_COS" localSheetId="2">#REF!</definedName>
    <definedName name="CH_COS" localSheetId="0">#REF!</definedName>
    <definedName name="CH_COS">#REF!</definedName>
    <definedName name="NSP_COS" localSheetId="2">#REF!</definedName>
    <definedName name="NSP_COS" localSheetId="0">#REF!</definedName>
    <definedName name="NSP_COS">#REF!</definedName>
    <definedName name="_xlnm.Print_Area" localSheetId="1">'Attach GG'!$A$1:$N$108</definedName>
    <definedName name="_xlnm.Print_Area" localSheetId="0">'Cover Page'!$A$1:$I$35</definedName>
    <definedName name="_xlnm.Print_Area" localSheetId="3">'Forward Rate TO Support Data'!$A$1:$L$62</definedName>
    <definedName name="Print1" localSheetId="2">#REF!</definedName>
    <definedName name="Print1" localSheetId="0">#REF!</definedName>
    <definedName name="Print1">#REF!</definedName>
    <definedName name="Print3" localSheetId="2">#REF!</definedName>
    <definedName name="Print3" localSheetId="0">#REF!</definedName>
    <definedName name="Print3">#REF!</definedName>
    <definedName name="Print4" localSheetId="2">#REF!</definedName>
    <definedName name="Print4" localSheetId="0">#REF!</definedName>
    <definedName name="Print4">#REF!</definedName>
    <definedName name="Print5" localSheetId="2">#REF!</definedName>
    <definedName name="Print5" localSheetId="0">#REF!</definedName>
    <definedName name="Print5">#REF!</definedName>
    <definedName name="ProjIDList" localSheetId="2">#REF!</definedName>
    <definedName name="ProjIDList" localSheetId="0">#REF!</definedName>
    <definedName name="ProjIDList">#REF!</definedName>
    <definedName name="PSCo_COS" localSheetId="2">#REF!</definedName>
    <definedName name="PSCo_COS" localSheetId="0">#REF!</definedName>
    <definedName name="PSCo_COS">#REF!</definedName>
    <definedName name="q_MTEP06_App_AB_Facility" localSheetId="2">#REF!</definedName>
    <definedName name="q_MTEP06_App_AB_Facility" localSheetId="0">#REF!</definedName>
    <definedName name="q_MTEP06_App_AB_Facility">#REF!</definedName>
    <definedName name="q_MTEP06_App_AB_Projects" localSheetId="2">#REF!</definedName>
    <definedName name="q_MTEP06_App_AB_Projects" localSheetId="0">#REF!</definedName>
    <definedName name="q_MTEP06_App_AB_Projects">#REF!</definedName>
    <definedName name="Reconciliation" localSheetId="0">'[1]Reg Com &amp; NonSafety Ad Exp (8)'!#REF!</definedName>
    <definedName name="Reconciliation">'[1]Reg Com &amp; NonSafety Ad Exp (8)'!#REF!</definedName>
    <definedName name="revreq" localSheetId="2">#REF!</definedName>
    <definedName name="revreq" localSheetId="0">#REF!</definedName>
    <definedName name="revreq">#REF!</definedName>
    <definedName name="SPS_COS" localSheetId="2">#REF!</definedName>
    <definedName name="SPS_COS" localSheetId="0">#REF!</definedName>
    <definedName name="SPS_COS">#REF!</definedName>
    <definedName name="Xcel" localSheetId="2">'[2]Data Entry and Forecaster'!#REF!</definedName>
    <definedName name="Xcel" localSheetId="0">'[2]Data Entry and Forecaster'!#REF!</definedName>
    <definedName name="Xcel">'[2]Data Entry and Forecaster'!#REF!</definedName>
    <definedName name="Xcel_COS" localSheetId="2">#REF!</definedName>
    <definedName name="Xcel_COS" localSheetId="0">#REF!</definedName>
    <definedName name="Xcel_COS">#REF!</definedName>
  </definedNames>
  <calcPr calcId="152511"/>
</workbook>
</file>

<file path=xl/calcChain.xml><?xml version="1.0" encoding="utf-8"?>
<calcChain xmlns="http://schemas.openxmlformats.org/spreadsheetml/2006/main">
  <c r="L61" i="6" l="1"/>
  <c r="K61" i="6"/>
  <c r="J61" i="6"/>
  <c r="I61" i="6"/>
  <c r="H61" i="6"/>
  <c r="G61" i="6"/>
  <c r="F61" i="6"/>
  <c r="E61" i="6"/>
  <c r="D61" i="6"/>
  <c r="C61" i="6"/>
  <c r="L55" i="6"/>
  <c r="K55" i="6"/>
  <c r="J55" i="6"/>
  <c r="I55" i="6"/>
  <c r="H55" i="6"/>
  <c r="G55" i="6"/>
  <c r="F55" i="6"/>
  <c r="E55" i="6"/>
  <c r="D55" i="6"/>
  <c r="C55" i="6"/>
  <c r="L54" i="6"/>
  <c r="K54" i="6"/>
  <c r="J54" i="6"/>
  <c r="I54" i="6"/>
  <c r="H54" i="6"/>
  <c r="G54" i="6"/>
  <c r="F54" i="6"/>
  <c r="E54" i="6"/>
  <c r="D54" i="6"/>
  <c r="C54" i="6"/>
  <c r="L53" i="6"/>
  <c r="K53" i="6"/>
  <c r="J53" i="6"/>
  <c r="I53" i="6"/>
  <c r="H53" i="6"/>
  <c r="G53" i="6"/>
  <c r="F53" i="6"/>
  <c r="E53" i="6"/>
  <c r="D53" i="6"/>
  <c r="C53" i="6"/>
  <c r="L52" i="6"/>
  <c r="K52" i="6"/>
  <c r="J52" i="6"/>
  <c r="I52" i="6"/>
  <c r="H52" i="6"/>
  <c r="G52" i="6"/>
  <c r="F52" i="6"/>
  <c r="E52" i="6"/>
  <c r="D52" i="6"/>
  <c r="C52" i="6"/>
  <c r="L51" i="6"/>
  <c r="K51" i="6"/>
  <c r="J51" i="6"/>
  <c r="I51" i="6"/>
  <c r="H51" i="6"/>
  <c r="G51" i="6"/>
  <c r="F51" i="6"/>
  <c r="E51" i="6"/>
  <c r="D51" i="6"/>
  <c r="C51" i="6"/>
  <c r="L50" i="6"/>
  <c r="K50" i="6"/>
  <c r="J50" i="6"/>
  <c r="I50" i="6"/>
  <c r="H50" i="6"/>
  <c r="G50" i="6"/>
  <c r="F50" i="6"/>
  <c r="E50" i="6"/>
  <c r="D50" i="6"/>
  <c r="C50" i="6"/>
  <c r="L49" i="6"/>
  <c r="K49" i="6"/>
  <c r="J49" i="6"/>
  <c r="I49" i="6"/>
  <c r="H49" i="6"/>
  <c r="G49" i="6"/>
  <c r="F49" i="6"/>
  <c r="E49" i="6"/>
  <c r="D49" i="6"/>
  <c r="C49" i="6"/>
  <c r="L48" i="6"/>
  <c r="K48" i="6"/>
  <c r="J48" i="6"/>
  <c r="I48" i="6"/>
  <c r="H48" i="6"/>
  <c r="G48" i="6"/>
  <c r="F48" i="6"/>
  <c r="E48" i="6"/>
  <c r="D48" i="6"/>
  <c r="C48" i="6"/>
  <c r="L47" i="6"/>
  <c r="K47" i="6"/>
  <c r="J47" i="6"/>
  <c r="I47" i="6"/>
  <c r="H47" i="6"/>
  <c r="G47" i="6"/>
  <c r="F47" i="6"/>
  <c r="E47" i="6"/>
  <c r="D47" i="6"/>
  <c r="C47" i="6"/>
  <c r="L46" i="6"/>
  <c r="K46" i="6"/>
  <c r="J46" i="6"/>
  <c r="I46" i="6"/>
  <c r="H46" i="6"/>
  <c r="G46" i="6"/>
  <c r="F46" i="6"/>
  <c r="E46" i="6"/>
  <c r="D46" i="6"/>
  <c r="C46" i="6"/>
  <c r="L45" i="6"/>
  <c r="K45" i="6"/>
  <c r="J45" i="6"/>
  <c r="I45" i="6"/>
  <c r="H45" i="6"/>
  <c r="G45" i="6"/>
  <c r="F45" i="6"/>
  <c r="E45" i="6"/>
  <c r="D45" i="6"/>
  <c r="C45" i="6"/>
  <c r="L44" i="6"/>
  <c r="K44" i="6"/>
  <c r="J44" i="6"/>
  <c r="I44" i="6"/>
  <c r="H44" i="6"/>
  <c r="G44" i="6"/>
  <c r="F44" i="6"/>
  <c r="E44" i="6"/>
  <c r="D44" i="6"/>
  <c r="C44" i="6"/>
  <c r="L43" i="6"/>
  <c r="L56" i="6" s="1"/>
  <c r="K43" i="6"/>
  <c r="K56" i="6" s="1"/>
  <c r="J43" i="6"/>
  <c r="J56" i="6" s="1"/>
  <c r="I43" i="6"/>
  <c r="I56" i="6" s="1"/>
  <c r="H43" i="6"/>
  <c r="H56" i="6" s="1"/>
  <c r="G43" i="6"/>
  <c r="G56" i="6" s="1"/>
  <c r="F43" i="6"/>
  <c r="F56" i="6" s="1"/>
  <c r="E43" i="6"/>
  <c r="E56" i="6" s="1"/>
  <c r="D43" i="6"/>
  <c r="D56" i="6" s="1"/>
  <c r="C43" i="6"/>
  <c r="C56" i="6" s="1"/>
  <c r="L39" i="6"/>
  <c r="K39" i="6"/>
  <c r="J39" i="6"/>
  <c r="I39" i="6"/>
  <c r="H39" i="6"/>
  <c r="G39" i="6"/>
  <c r="F39" i="6"/>
  <c r="E39" i="6"/>
  <c r="D39" i="6"/>
  <c r="C39" i="6"/>
  <c r="B38" i="6"/>
  <c r="B55" i="6" s="1"/>
  <c r="L23" i="6"/>
  <c r="K23" i="6"/>
  <c r="J23" i="6"/>
  <c r="I23" i="6"/>
  <c r="H23" i="6"/>
  <c r="G23" i="6"/>
  <c r="F23" i="6"/>
  <c r="E23" i="6"/>
  <c r="D23" i="6"/>
  <c r="C23" i="6"/>
  <c r="B22" i="6"/>
  <c r="B11" i="6"/>
  <c r="B27" i="6" s="1"/>
  <c r="B10" i="6"/>
  <c r="B43" i="6" s="1"/>
  <c r="B26" i="6" l="1"/>
  <c r="B44" i="6"/>
  <c r="G19" i="2"/>
  <c r="G26" i="2" l="1"/>
  <c r="G18" i="2"/>
  <c r="G21" i="5"/>
  <c r="F19" i="5"/>
  <c r="C19" i="5"/>
  <c r="D17" i="5" s="1"/>
  <c r="E17" i="5" s="1"/>
  <c r="G17" i="5" s="1"/>
  <c r="D18" i="5"/>
  <c r="E18" i="5" s="1"/>
  <c r="G18" i="5" s="1"/>
  <c r="D15" i="5"/>
  <c r="E15" i="5" s="1"/>
  <c r="G15" i="5" s="1"/>
  <c r="D14" i="5"/>
  <c r="E14" i="5" s="1"/>
  <c r="G14" i="5" s="1"/>
  <c r="D16" i="5" l="1"/>
  <c r="E16" i="5" s="1"/>
  <c r="G16" i="5" s="1"/>
  <c r="D13" i="5"/>
  <c r="E13" i="5" s="1"/>
  <c r="G13" i="5" s="1"/>
  <c r="G19" i="5" l="1"/>
  <c r="G22" i="5" l="1"/>
  <c r="H18" i="5" l="1"/>
  <c r="I18" i="5" s="1"/>
  <c r="H14" i="5"/>
  <c r="I14" i="5" s="1"/>
  <c r="H17" i="5"/>
  <c r="I17" i="5" s="1"/>
  <c r="H13" i="5"/>
  <c r="H16" i="5"/>
  <c r="I16" i="5" s="1"/>
  <c r="H15" i="5"/>
  <c r="I15" i="5" s="1"/>
  <c r="G24" i="5"/>
  <c r="H19" i="5" l="1"/>
  <c r="I13" i="5"/>
  <c r="I19" i="5" s="1"/>
  <c r="N61" i="2" l="1"/>
  <c r="G27" i="2" l="1"/>
  <c r="L27" i="2" s="1"/>
  <c r="G41" i="2"/>
  <c r="L41" i="2" s="1"/>
  <c r="G37" i="2"/>
  <c r="L37" i="2" s="1"/>
  <c r="G23" i="2"/>
  <c r="L23" i="2" s="1"/>
  <c r="G31" i="2"/>
  <c r="L31" i="2" s="1"/>
  <c r="M93" i="2"/>
  <c r="C62" i="2"/>
  <c r="G62" i="2"/>
  <c r="N62" i="2"/>
  <c r="G63" i="2"/>
  <c r="G65" i="2"/>
  <c r="L33" i="2" l="1"/>
  <c r="F73" i="2" s="1"/>
  <c r="G73" i="2" s="1"/>
  <c r="L43" i="2"/>
  <c r="I74" i="2" s="1"/>
  <c r="J74" i="2" s="1"/>
  <c r="I73" i="2" l="1"/>
  <c r="J73" i="2" s="1"/>
  <c r="F75" i="2"/>
  <c r="G75" i="2" s="1"/>
  <c r="I75" i="2"/>
  <c r="J75" i="2" s="1"/>
  <c r="F74" i="2"/>
  <c r="G74" i="2" s="1"/>
  <c r="L74" i="2" s="1"/>
  <c r="N74" i="2" s="1"/>
  <c r="L73" i="2"/>
  <c r="L75" i="2" l="1"/>
  <c r="N75" i="2" s="1"/>
  <c r="N73" i="2"/>
  <c r="N93" i="2" l="1"/>
  <c r="L93" i="2"/>
  <c r="L95" i="2" s="1"/>
</calcChain>
</file>

<file path=xl/sharedStrings.xml><?xml version="1.0" encoding="utf-8"?>
<sst xmlns="http://schemas.openxmlformats.org/spreadsheetml/2006/main" count="302" uniqueCount="226">
  <si>
    <t>Attachment O</t>
  </si>
  <si>
    <t xml:space="preserve">     Rate Formula Template</t>
  </si>
  <si>
    <t>Line</t>
  </si>
  <si>
    <t>No.</t>
  </si>
  <si>
    <t xml:space="preserve"> </t>
  </si>
  <si>
    <t>Allocator</t>
  </si>
  <si>
    <t>(Note C)</t>
  </si>
  <si>
    <t>(Note D)</t>
  </si>
  <si>
    <t>(1)</t>
  </si>
  <si>
    <t>(2)</t>
  </si>
  <si>
    <t>(3)</t>
  </si>
  <si>
    <t>(4)</t>
  </si>
  <si>
    <t>Transmission</t>
  </si>
  <si>
    <t>Page, Line, Col.</t>
  </si>
  <si>
    <t>1a</t>
  </si>
  <si>
    <t>Total Income Taxes</t>
  </si>
  <si>
    <t xml:space="preserve">RETURN 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</si>
  <si>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</si>
  <si>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</si>
  <si>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</si>
  <si>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</si>
  <si>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</si>
  <si>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</si>
  <si>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</si>
  <si>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</si>
  <si>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</si>
  <si>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 xml:space="preserve"> Utilizing Attachment O Data</t>
  </si>
  <si>
    <t>Page 1 of 2</t>
  </si>
  <si>
    <t>Gross Transmission Plant - Total</t>
  </si>
  <si>
    <t>Net Transmission Plant - Total</t>
  </si>
  <si>
    <t>O&amp;M EXPENSE</t>
  </si>
  <si>
    <t>TAXES OTHER THAN INCOME TAXES</t>
  </si>
  <si>
    <t>6</t>
  </si>
  <si>
    <t>Total Other Taxes</t>
  </si>
  <si>
    <t>7</t>
  </si>
  <si>
    <t>8</t>
  </si>
  <si>
    <t>9</t>
  </si>
  <si>
    <t>Project Depreciation Expense</t>
  </si>
  <si>
    <t>INCOME TAXES</t>
  </si>
  <si>
    <t>10</t>
  </si>
  <si>
    <t>11</t>
  </si>
  <si>
    <t>12</t>
  </si>
  <si>
    <t>Return on Rate Base</t>
  </si>
  <si>
    <t>Attach O, p 3, line 28 col 5</t>
  </si>
  <si>
    <t>Page 2 of 2</t>
  </si>
  <si>
    <t xml:space="preserve">                           Network Upgrade Charge Calculation By Project</t>
  </si>
  <si>
    <t>Project Name</t>
  </si>
  <si>
    <t>5</t>
  </si>
  <si>
    <t>1b</t>
  </si>
  <si>
    <t>1c</t>
  </si>
  <si>
    <t>MTEP Project Number</t>
  </si>
  <si>
    <t>Line No.</t>
  </si>
  <si>
    <t>Annual Expense Charge</t>
  </si>
  <si>
    <t>Annual Return Charge</t>
  </si>
  <si>
    <t>2</t>
  </si>
  <si>
    <t>True-Up Adjustment</t>
  </si>
  <si>
    <t>Annual Totals</t>
  </si>
  <si>
    <t>Annual Revenue Requirement</t>
  </si>
  <si>
    <t>Attach O, p 2, line 2 col 5 (Note A)</t>
  </si>
  <si>
    <t>Attach O, p 3, line 8 col 5</t>
  </si>
  <si>
    <t>Total O&amp;M Allocated to Transmission</t>
  </si>
  <si>
    <t>Attach O, p 3, line 20 col 5</t>
  </si>
  <si>
    <t>(line 3 divided by line 1 col 3)</t>
  </si>
  <si>
    <t>(line 5 divided by line 1 col 3)</t>
  </si>
  <si>
    <t>(line 10 divided by line 2 col 3)</t>
  </si>
  <si>
    <t>Attach O, p 3, line 27 col 5</t>
  </si>
  <si>
    <t>(Col. 3 * Col. 4)</t>
  </si>
  <si>
    <t>(Col. 6 * Col. 7)</t>
  </si>
  <si>
    <t>(Note E)</t>
  </si>
  <si>
    <t>(Sum Col. 5, 8 &amp; 9)</t>
  </si>
  <si>
    <t>(Note F)</t>
  </si>
  <si>
    <t>Rev. Req. Adj For Attachment O</t>
  </si>
  <si>
    <t xml:space="preserve">Project Gross Plant </t>
  </si>
  <si>
    <t xml:space="preserve">Project Net Plant </t>
  </si>
  <si>
    <t>Project Net Plant is the Project Gross Plant Identified in Column 3 less the associated Accumulated Depreciation.</t>
  </si>
  <si>
    <t>Project Depreciation Expense is the actual value booked for the project and included in the Depreciation Expense in Attachment O page 3 line 12.</t>
  </si>
  <si>
    <t>Annual Allocation Factor for O&amp;M</t>
  </si>
  <si>
    <t>Annual Allocation Factor for Other Taxes</t>
  </si>
  <si>
    <t>Annual Allocation Factor for Income Taxes</t>
  </si>
  <si>
    <t>Annual Allocation Factor for Return on Rate Base</t>
  </si>
  <si>
    <t>Annual Allocation Factor for Return</t>
  </si>
  <si>
    <t>Annual Allocation Factor for Expense</t>
  </si>
  <si>
    <t>Sum Col. 10 &amp; 11
(Note G)</t>
  </si>
  <si>
    <t>Network Upgrade Charge</t>
  </si>
  <si>
    <t>Formula Rate calculation</t>
  </si>
  <si>
    <t>To be completed in conjunction with Attachment O.</t>
  </si>
  <si>
    <t>Total G&amp;C Depreciation Expense</t>
  </si>
  <si>
    <t>Attach O, p 3, lines 10 &amp; 11, col 5 (Note H)</t>
  </si>
  <si>
    <t>Annual Allocation Factor for G&amp;C Depreciation Expense</t>
  </si>
  <si>
    <t>GENERAL AND COMMON (G&amp;C) DEPRECIATION EXPENSE</t>
  </si>
  <si>
    <t>Sum of line 4, 6, and 8</t>
  </si>
  <si>
    <t>13</t>
  </si>
  <si>
    <t>14</t>
  </si>
  <si>
    <t>(line 7 divided by line 1 col 3)</t>
  </si>
  <si>
    <t>(line 12 divided by line 2 col 3)</t>
  </si>
  <si>
    <t>Sum of line 11 and 13</t>
  </si>
  <si>
    <t>H</t>
  </si>
  <si>
    <t>The Total General and Common Depreciation Expense excludes any depreciation expense directly associated with a project and thereby included in page 2 column 9.</t>
  </si>
  <si>
    <t>(Page 1 line 9)</t>
  </si>
  <si>
    <t>(Page 1 line 14)</t>
  </si>
  <si>
    <r>
      <t>Gross Transmission Plant is that identified on page 2 line 2 of Attachment O and includes any sub lines 2a or 2b etc. and is inclusive of any CWIP included in rate base when authorized by FERC order</t>
    </r>
    <r>
      <rPr>
        <sz val="12"/>
        <rFont val="Arial MT"/>
      </rPr>
      <t xml:space="preserve"> less any prefunded AFUDC, if applicable.</t>
    </r>
  </si>
  <si>
    <r>
      <t xml:space="preserve">Net Transmission Plant is that identified on page 2 line 14 of Attachment O and includes any sub lines 14a or 14b etc. and is inclusive of any CWIP included in rate base when authorized by FERC order </t>
    </r>
    <r>
      <rPr>
        <sz val="12"/>
        <rFont val="Arial MT"/>
      </rPr>
      <t>less any prefunded AFUDC, if applicable.</t>
    </r>
  </si>
  <si>
    <t>Attach O, p 2, line 14 and 23b col 5 (Note B)</t>
  </si>
  <si>
    <t>Project Gross Plant is the total capital investment for the project calculated in the same method as the gross plant value in line 1 and includes CWIP in rate base less any prefunded AFUDC, if applicable.  This value includes subsequent capital investments required to maintain the facilities to their original capabilities.</t>
  </si>
  <si>
    <t>True-Up Adjustment is included pursuant to a FERC approved methodology, if applicable.</t>
  </si>
  <si>
    <r>
      <t xml:space="preserve">Attachment GG - </t>
    </r>
    <r>
      <rPr>
        <sz val="12"/>
        <rFont val="Arial MT"/>
      </rPr>
      <t>Generic Company</t>
    </r>
  </si>
  <si>
    <r>
      <t>The Network Upgrade Charge is the value to be used in Schedule</t>
    </r>
    <r>
      <rPr>
        <sz val="12"/>
        <rFont val="Arial MT"/>
      </rPr>
      <t>s 26, 37 and 38.</t>
    </r>
  </si>
  <si>
    <t>Table 1</t>
  </si>
  <si>
    <t>FERC Form 1</t>
  </si>
  <si>
    <t>EIA Form 412 Non-Levelized</t>
  </si>
  <si>
    <t>EIA Form 412 Cash Flow</t>
  </si>
  <si>
    <t>RUS Form 12 Non-Levelized</t>
  </si>
  <si>
    <t>RUS Form 12 Cash Flow</t>
  </si>
  <si>
    <t>Gross Transmission Plant</t>
  </si>
  <si>
    <t>Net Transmission Plant*</t>
  </si>
  <si>
    <t>O&amp;M Expense</t>
  </si>
  <si>
    <t>General and Common Depreciation Expense</t>
  </si>
  <si>
    <t>N/A</t>
  </si>
  <si>
    <t>Taxes Other Than Income Taxes</t>
  </si>
  <si>
    <t>Cross Reference to Attachment O for Completion of Attachment GG</t>
  </si>
  <si>
    <t>Attachment GG</t>
  </si>
  <si>
    <t>Page 1, Line 1, Col. 3</t>
  </si>
  <si>
    <t>Page 1, Line 2, Col. 3</t>
  </si>
  <si>
    <t>Page 1, Line 3, Col. 3</t>
  </si>
  <si>
    <t>Page 1, Line 5, Col. 3</t>
  </si>
  <si>
    <t>Page 1, Line 7, Col. 3</t>
  </si>
  <si>
    <t>Page 1, Line 10, Col. 3</t>
  </si>
  <si>
    <t>Page 1, Line 12, Col. 3</t>
  </si>
  <si>
    <t>Page 2, Line 2, Col. 5</t>
  </si>
  <si>
    <t>Page 2, Line 14, Col. 5</t>
  </si>
  <si>
    <t>Page 3, Line 8, Col. 5</t>
  </si>
  <si>
    <t>P. 3, Lines 10 &amp; 11, Col. 5</t>
  </si>
  <si>
    <t>Page 3, Line  20, Col. 5</t>
  </si>
  <si>
    <t>Page 3, Line 27, Col. 5</t>
  </si>
  <si>
    <t>Page 3, Line 28, Col. 5</t>
  </si>
  <si>
    <t>Page 3, Line 2, Col. 5</t>
  </si>
  <si>
    <t>Page 2, Line 8, Col. 5</t>
  </si>
  <si>
    <t>Page 2, Line  19, Col. 5**</t>
  </si>
  <si>
    <t>Page 2, Line 11, Col. 5 &amp; Page 2, Line 21, Col. 5***</t>
  </si>
  <si>
    <t>Page 3, Lines 10 &amp; 11, Col. 5</t>
  </si>
  <si>
    <t>Page 2, Line  19, Col. 5</t>
  </si>
  <si>
    <t>Page 2, Line 11, Col. 5 &amp; Page 2, Line 21, Col. 5</t>
  </si>
  <si>
    <t xml:space="preserve">Notes: </t>
  </si>
  <si>
    <t xml:space="preserve">*The Net Transmission Plant for Transmission Owners using an Attachment O based on either EIA Form 412 Cash Flow or RUS Form 12 Cash Flow shall use their Gross Transmission Plant from Page 2, Line 2, Column 5 for a Net Transmission Plant value.  These two Attachment Os do not allow for the recovery of depreciation expense nor do they decrement rate base for accumulated depreciation, therefore to maintain a consistent methodology between Attachment O and Attachment GG no depreciation expense would be recovered under Attachment GG nor would any accumulated depreciation be included in the calculation of the Net Transmission Plant balances.   </t>
  </si>
  <si>
    <t>**The Taxes Other Than Income Taxes for SMMPA's EIA Form 412 Cash Flow Attachment O shall use Page 2, Line 20, Col. 5</t>
  </si>
  <si>
    <t>**The Return on Rate Base for SMMPA's EIA Form 412 Cash Flow Attachment O shall use Page 2, Line 12, Col. 5 and Page 2, Line 22, Col. 5.</t>
  </si>
  <si>
    <t>For  the 12 months ended 12/31/17</t>
  </si>
  <si>
    <t>Montana-Dakota Utilities Co.</t>
  </si>
  <si>
    <t>Heskett - 230/115 kv Switchyard &amp; 115 kv Capacitor</t>
  </si>
  <si>
    <t>Forward Looking 2017</t>
  </si>
  <si>
    <t>2015 Attachment GG True-Up Adjustment</t>
  </si>
  <si>
    <t>For the Year Ended December 31, 2015</t>
  </si>
  <si>
    <t>(A)</t>
  </si>
  <si>
    <t>(B)</t>
  </si>
  <si>
    <t>(C)</t>
  </si>
  <si>
    <t>(D)</t>
  </si>
  <si>
    <t>(E)</t>
  </si>
  <si>
    <t>(F)</t>
  </si>
  <si>
    <t>(G)</t>
  </si>
  <si>
    <t>(H)</t>
  </si>
  <si>
    <t>Actual 2015</t>
  </si>
  <si>
    <t>Projected</t>
  </si>
  <si>
    <t>Proportion</t>
  </si>
  <si>
    <t>Actual</t>
  </si>
  <si>
    <t>True-Up</t>
  </si>
  <si>
    <t>Revenue</t>
  </si>
  <si>
    <t xml:space="preserve">of Revenues </t>
  </si>
  <si>
    <t xml:space="preserve">Interest Allocated </t>
  </si>
  <si>
    <t>Including</t>
  </si>
  <si>
    <t>Project</t>
  </si>
  <si>
    <t>Requirement</t>
  </si>
  <si>
    <t>% of Total</t>
  </si>
  <si>
    <t>Distributed</t>
  </si>
  <si>
    <t>to Projects</t>
  </si>
  <si>
    <t>Interest</t>
  </si>
  <si>
    <t>MTEP Project ID 1355</t>
  </si>
  <si>
    <t>Annual Interest Rate (Jan. '15 - Dec '16)</t>
  </si>
  <si>
    <t xml:space="preserve">Interest for 24 Months (Jan'15 - Dec '16)  </t>
  </si>
  <si>
    <t xml:space="preserve">Net (Over)/Under Recovery,  including interest </t>
  </si>
  <si>
    <t>Submitted August 31, 2016</t>
  </si>
  <si>
    <t>Attachment GG - Supporting Data for Network Upgrade Charge Calculation - Forward Looking Rate Transmission Owner</t>
  </si>
  <si>
    <t xml:space="preserve">Rate Year </t>
  </si>
  <si>
    <t>Reporting Company</t>
  </si>
  <si>
    <t>Montana-Dakota Utilitites Co.</t>
  </si>
  <si>
    <t>Reliability</t>
  </si>
  <si>
    <t>MTEP Project ID</t>
  </si>
  <si>
    <t>Project 1</t>
  </si>
  <si>
    <t>Project 2</t>
  </si>
  <si>
    <t>Project 3</t>
  </si>
  <si>
    <t>Project 4</t>
  </si>
  <si>
    <t>Project 5</t>
  </si>
  <si>
    <t>Project 6</t>
  </si>
  <si>
    <t>Project 7</t>
  </si>
  <si>
    <t>Project 8</t>
  </si>
  <si>
    <t>Project 9</t>
  </si>
  <si>
    <t>Project 10</t>
  </si>
  <si>
    <t>GIP</t>
  </si>
  <si>
    <t>Pricing Zone</t>
  </si>
  <si>
    <t>XYZ</t>
  </si>
  <si>
    <t>Allocation Type Per Attachment FF</t>
  </si>
  <si>
    <t>Gross Plant</t>
  </si>
  <si>
    <t>Column (3)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</si>
  <si>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</si>
  <si>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</si>
  <si>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</si>
  <si>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</si>
  <si>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</si>
  <si>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</si>
  <si>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</si>
  <si>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</si>
  <si>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</si>
  <si>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</si>
  <si>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13 Month Average</t>
  </si>
  <si>
    <t>Accumulated</t>
  </si>
  <si>
    <t>Depreciation</t>
  </si>
  <si>
    <t>Net Plant</t>
  </si>
  <si>
    <t>Column (6)</t>
  </si>
  <si>
    <t>Depreciation Expense</t>
  </si>
  <si>
    <t>Column (9)</t>
  </si>
  <si>
    <t>Project Amortization Expense</t>
  </si>
  <si>
    <t>Depreciation Expense Total</t>
  </si>
  <si>
    <t>Attachment GG - Description of Facilities Included in Network Upgrade Charge</t>
  </si>
  <si>
    <t>Facility ID</t>
  </si>
  <si>
    <t>Project Record Date</t>
  </si>
  <si>
    <t>Description of Facilities Included in Network Upgrade Charge as of Record Date</t>
  </si>
  <si>
    <t>Construct 230/115 kv substation north of existing Heskett 230 kv station.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</si>
</sst>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&quot;$&quot;#,##0"/>
    <numFmt numFmtId="167" formatCode="&quot;$&quot;#,##0.00"/>
    <numFmt numFmtId="168" formatCode="_(&quot;$&quot;* #,##0_);_(&quot;$&quot;* \(#,##0\);_(&quot;$&quot;* &quot;-&quot;??_);_(@_)"/>
    <numFmt numFmtId="169" formatCode="0_);\(0\)"/>
    <numFmt numFmtId="170" formatCode="0.0%"/>
    <numFmt numFmtId="171" formatCode="_(* #,##0_);_(* \(#,##0\);_(* &quot;-&quot;??_);_(@_)"/>
  </numFmts>
  <fonts count="52">
    <font>
      <sz val="12"/>
      <name val="Arial MT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2"/>
      <color indexed="17"/>
      <name val="Arial MT"/>
    </font>
    <font>
      <b/>
      <sz val="12"/>
      <name val="Arial"/>
      <family val="2"/>
    </font>
    <font>
      <b/>
      <sz val="12"/>
      <name val="Arial MT"/>
    </font>
    <font>
      <sz val="12"/>
      <color indexed="10"/>
      <name val="Arial"/>
      <family val="2"/>
    </font>
    <font>
      <sz val="10"/>
      <name val="Arial MT"/>
    </font>
    <font>
      <b/>
      <u/>
      <sz val="12"/>
      <name val="Arial MT"/>
    </font>
    <font>
      <sz val="12"/>
      <color indexed="10"/>
      <name val="Arial MT"/>
    </font>
    <font>
      <sz val="12"/>
      <name val="Times New Roman"/>
      <family val="1"/>
    </font>
    <font>
      <i/>
      <sz val="12"/>
      <name val="Arial MT"/>
    </font>
    <font>
      <sz val="16"/>
      <name val="Arial MT"/>
    </font>
    <font>
      <sz val="14"/>
      <name val="Arial MT"/>
    </font>
    <font>
      <u/>
      <sz val="12"/>
      <name val="Arial MT"/>
    </font>
    <font>
      <u/>
      <sz val="10"/>
      <name val="Arial MT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</font>
    <font>
      <sz val="14"/>
      <name val="Arial"/>
      <family val="2"/>
    </font>
    <font>
      <sz val="10"/>
      <color theme="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b/>
      <sz val="10"/>
      <name val="Arial Narrow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63">
    <xf numFmtId="167" fontId="0" fillId="0" borderId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 vertical="top"/>
    </xf>
    <xf numFmtId="0" fontId="18" fillId="23" borderId="7" applyNumberFormat="0" applyFont="0" applyAlignment="0" applyProtection="0"/>
    <xf numFmtId="0" fontId="19" fillId="20" borderId="8" applyNumberFormat="0" applyAlignment="0" applyProtection="0"/>
    <xf numFmtId="9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37" fillId="0" borderId="0"/>
    <xf numFmtId="167" fontId="18" fillId="0" borderId="0" applyProtection="0"/>
    <xf numFmtId="0" fontId="7" fillId="0" borderId="0"/>
    <xf numFmtId="0" fontId="37" fillId="0" borderId="0"/>
    <xf numFmtId="44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7" fontId="18" fillId="0" borderId="0" applyProtection="0"/>
    <xf numFmtId="9" fontId="3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8" fillId="0" borderId="0" applyProtection="0"/>
    <xf numFmtId="0" fontId="17" fillId="0" borderId="0">
      <alignment vertical="top"/>
    </xf>
    <xf numFmtId="0" fontId="46" fillId="0" borderId="0"/>
    <xf numFmtId="0" fontId="17" fillId="0" borderId="0">
      <alignment vertical="top"/>
    </xf>
    <xf numFmtId="0" fontId="7" fillId="0" borderId="0"/>
    <xf numFmtId="167" fontId="18" fillId="0" borderId="0" applyProtection="0"/>
  </cellStyleXfs>
  <cellXfs count="252">
    <xf numFmtId="167" fontId="0" fillId="0" borderId="0" xfId="0" applyAlignment="1"/>
    <xf numFmtId="3" fontId="23" fillId="0" borderId="0" xfId="0" applyNumberFormat="1" applyFont="1" applyFill="1" applyBorder="1"/>
    <xf numFmtId="167" fontId="0" fillId="0" borderId="0" xfId="0" applyFill="1" applyBorder="1" applyAlignment="1"/>
    <xf numFmtId="167" fontId="0" fillId="0" borderId="0" xfId="0" applyFill="1" applyBorder="1" applyAlignment="1">
      <alignment horizontal="right"/>
    </xf>
    <xf numFmtId="0" fontId="23" fillId="0" borderId="0" xfId="0" applyNumberFormat="1" applyFont="1" applyFill="1" applyBorder="1" applyAlignment="1" applyProtection="1">
      <alignment horizontal="right"/>
      <protection locked="0"/>
    </xf>
    <xf numFmtId="3" fontId="23" fillId="24" borderId="0" xfId="0" applyNumberFormat="1" applyFont="1" applyFill="1" applyBorder="1" applyAlignment="1"/>
    <xf numFmtId="41" fontId="23" fillId="24" borderId="0" xfId="0" applyNumberFormat="1" applyFont="1" applyFill="1" applyBorder="1" applyAlignment="1"/>
    <xf numFmtId="168" fontId="0" fillId="24" borderId="0" xfId="30" applyNumberFormat="1" applyFont="1" applyFill="1" applyBorder="1" applyAlignment="1"/>
    <xf numFmtId="166" fontId="0" fillId="24" borderId="0" xfId="0" applyNumberFormat="1" applyFill="1" applyBorder="1" applyAlignment="1"/>
    <xf numFmtId="168" fontId="23" fillId="24" borderId="0" xfId="30" applyNumberFormat="1" applyFont="1" applyFill="1" applyBorder="1" applyAlignment="1"/>
    <xf numFmtId="167" fontId="0" fillId="0" borderId="10" xfId="0" applyFill="1" applyBorder="1" applyAlignment="1"/>
    <xf numFmtId="164" fontId="23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/>
    <xf numFmtId="3" fontId="23" fillId="0" borderId="0" xfId="0" applyNumberFormat="1" applyFont="1" applyFill="1" applyBorder="1" applyAlignment="1">
      <alignment horizontal="center"/>
    </xf>
    <xf numFmtId="0" fontId="23" fillId="0" borderId="0" xfId="0" applyNumberFormat="1" applyFont="1" applyFill="1" applyBorder="1" applyAlignment="1"/>
    <xf numFmtId="0" fontId="25" fillId="0" borderId="0" xfId="0" applyNumberFormat="1" applyFont="1" applyFill="1" applyBorder="1" applyAlignment="1"/>
    <xf numFmtId="3" fontId="25" fillId="0" borderId="0" xfId="0" applyNumberFormat="1" applyFont="1" applyFill="1" applyBorder="1" applyAlignment="1">
      <alignment horizontal="center"/>
    </xf>
    <xf numFmtId="0" fontId="23" fillId="0" borderId="0" xfId="0" applyNumberFormat="1" applyFont="1" applyFill="1" applyBorder="1" applyAlignment="1" applyProtection="1">
      <protection locked="0"/>
    </xf>
    <xf numFmtId="0" fontId="23" fillId="0" borderId="0" xfId="0" applyNumberFormat="1" applyFont="1" applyFill="1" applyBorder="1" applyAlignment="1" applyProtection="1">
      <alignment horizontal="left"/>
      <protection locked="0"/>
    </xf>
    <xf numFmtId="0" fontId="23" fillId="0" borderId="0" xfId="0" applyNumberFormat="1" applyFont="1" applyFill="1" applyBorder="1" applyProtection="1">
      <protection locked="0"/>
    </xf>
    <xf numFmtId="0" fontId="23" fillId="0" borderId="0" xfId="0" applyNumberFormat="1" applyFont="1" applyFill="1" applyBorder="1"/>
    <xf numFmtId="0" fontId="0" fillId="0" borderId="0" xfId="0" applyNumberFormat="1" applyFont="1" applyFill="1" applyBorder="1"/>
    <xf numFmtId="0" fontId="24" fillId="0" borderId="0" xfId="0" applyNumberFormat="1" applyFont="1" applyFill="1" applyBorder="1"/>
    <xf numFmtId="167" fontId="0" fillId="0" borderId="0" xfId="0" applyFont="1" applyFill="1" applyBorder="1" applyAlignment="1"/>
    <xf numFmtId="0" fontId="24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 locked="0"/>
    </xf>
    <xf numFmtId="49" fontId="23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/>
    <xf numFmtId="0" fontId="23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167" fontId="25" fillId="0" borderId="0" xfId="0" applyFont="1" applyFill="1" applyBorder="1" applyAlignment="1">
      <alignment horizontal="center"/>
    </xf>
    <xf numFmtId="0" fontId="25" fillId="0" borderId="0" xfId="0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>
      <alignment horizontal="center"/>
    </xf>
    <xf numFmtId="10" fontId="23" fillId="0" borderId="0" xfId="0" applyNumberFormat="1" applyFont="1" applyFill="1" applyBorder="1" applyAlignment="1"/>
    <xf numFmtId="10" fontId="0" fillId="0" borderId="0" xfId="43" applyNumberFormat="1" applyFont="1" applyFill="1" applyBorder="1" applyAlignment="1"/>
    <xf numFmtId="10" fontId="25" fillId="0" borderId="0" xfId="0" applyNumberFormat="1" applyFont="1" applyFill="1" applyBorder="1" applyAlignment="1"/>
    <xf numFmtId="3" fontId="26" fillId="0" borderId="0" xfId="0" applyNumberFormat="1" applyFont="1" applyFill="1" applyBorder="1" applyAlignment="1"/>
    <xf numFmtId="165" fontId="25" fillId="0" borderId="0" xfId="0" applyNumberFormat="1" applyFont="1" applyFill="1" applyBorder="1" applyAlignment="1"/>
    <xf numFmtId="49" fontId="0" fillId="0" borderId="0" xfId="0" applyNumberFormat="1" applyFill="1" applyBorder="1" applyAlignment="1">
      <alignment horizontal="center"/>
    </xf>
    <xf numFmtId="167" fontId="23" fillId="0" borderId="0" xfId="0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67" fontId="26" fillId="0" borderId="0" xfId="0" applyFont="1" applyFill="1" applyBorder="1" applyAlignment="1"/>
    <xf numFmtId="3" fontId="25" fillId="0" borderId="0" xfId="0" applyNumberFormat="1" applyFont="1" applyFill="1" applyBorder="1" applyAlignment="1"/>
    <xf numFmtId="10" fontId="25" fillId="0" borderId="0" xfId="43" applyNumberFormat="1" applyFont="1" applyFill="1" applyBorder="1" applyAlignment="1"/>
    <xf numFmtId="0" fontId="0" fillId="0" borderId="0" xfId="0" applyNumberFormat="1" applyFont="1" applyFill="1" applyBorder="1" applyAlignment="1">
      <alignment horizontal="fill"/>
    </xf>
    <xf numFmtId="49" fontId="0" fillId="0" borderId="0" xfId="0" applyNumberFormat="1" applyFont="1" applyFill="1" applyBorder="1" applyAlignment="1">
      <alignment horizontal="center"/>
    </xf>
    <xf numFmtId="167" fontId="30" fillId="0" borderId="0" xfId="0" applyFont="1" applyFill="1" applyBorder="1" applyAlignment="1"/>
    <xf numFmtId="3" fontId="27" fillId="0" borderId="0" xfId="0" applyNumberFormat="1" applyFont="1" applyFill="1" applyBorder="1" applyAlignment="1"/>
    <xf numFmtId="10" fontId="23" fillId="0" borderId="0" xfId="43" applyNumberFormat="1" applyFont="1" applyFill="1" applyBorder="1" applyAlignment="1"/>
    <xf numFmtId="166" fontId="0" fillId="0" borderId="0" xfId="0" applyNumberFormat="1" applyFill="1" applyBorder="1" applyAlignment="1"/>
    <xf numFmtId="0" fontId="27" fillId="0" borderId="0" xfId="0" applyNumberFormat="1" applyFont="1" applyFill="1" applyBorder="1"/>
    <xf numFmtId="167" fontId="23" fillId="0" borderId="0" xfId="0" applyFont="1" applyFill="1" applyBorder="1" applyAlignment="1"/>
    <xf numFmtId="0" fontId="0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167" fontId="23" fillId="0" borderId="0" xfId="0" applyFont="1" applyFill="1" applyBorder="1" applyAlignment="1">
      <alignment horizontal="right"/>
    </xf>
    <xf numFmtId="169" fontId="25" fillId="0" borderId="0" xfId="0" applyNumberFormat="1" applyFont="1" applyFill="1" applyBorder="1" applyAlignment="1">
      <alignment horizontal="center"/>
    </xf>
    <xf numFmtId="167" fontId="26" fillId="0" borderId="11" xfId="0" applyFont="1" applyFill="1" applyBorder="1" applyAlignment="1">
      <alignment horizontal="center" wrapText="1"/>
    </xf>
    <xf numFmtId="167" fontId="26" fillId="0" borderId="12" xfId="0" applyFont="1" applyFill="1" applyBorder="1" applyAlignment="1"/>
    <xf numFmtId="167" fontId="26" fillId="0" borderId="12" xfId="0" applyFont="1" applyFill="1" applyBorder="1" applyAlignment="1">
      <alignment horizontal="center" wrapText="1"/>
    </xf>
    <xf numFmtId="0" fontId="25" fillId="0" borderId="12" xfId="0" applyNumberFormat="1" applyFont="1" applyFill="1" applyBorder="1" applyAlignment="1">
      <alignment horizontal="center" wrapText="1"/>
    </xf>
    <xf numFmtId="167" fontId="26" fillId="0" borderId="13" xfId="0" applyFont="1" applyFill="1" applyBorder="1" applyAlignment="1">
      <alignment horizontal="center" wrapText="1"/>
    </xf>
    <xf numFmtId="3" fontId="25" fillId="0" borderId="13" xfId="0" applyNumberFormat="1" applyFont="1" applyFill="1" applyBorder="1" applyAlignment="1">
      <alignment horizontal="center" wrapText="1"/>
    </xf>
    <xf numFmtId="3" fontId="25" fillId="0" borderId="12" xfId="0" applyNumberFormat="1" applyFont="1" applyFill="1" applyBorder="1" applyAlignment="1">
      <alignment horizontal="center" wrapText="1"/>
    </xf>
    <xf numFmtId="0" fontId="23" fillId="0" borderId="11" xfId="0" applyNumberFormat="1" applyFont="1" applyFill="1" applyBorder="1"/>
    <xf numFmtId="0" fontId="23" fillId="0" borderId="12" xfId="0" applyNumberFormat="1" applyFont="1" applyFill="1" applyBorder="1"/>
    <xf numFmtId="0" fontId="23" fillId="0" borderId="12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center"/>
    </xf>
    <xf numFmtId="3" fontId="23" fillId="0" borderId="12" xfId="0" applyNumberFormat="1" applyFont="1" applyFill="1" applyBorder="1" applyAlignment="1">
      <alignment horizontal="center"/>
    </xf>
    <xf numFmtId="0" fontId="23" fillId="0" borderId="14" xfId="0" applyNumberFormat="1" applyFont="1" applyFill="1" applyBorder="1"/>
    <xf numFmtId="0" fontId="23" fillId="0" borderId="15" xfId="0" applyNumberFormat="1" applyFont="1" applyFill="1" applyBorder="1"/>
    <xf numFmtId="3" fontId="23" fillId="0" borderId="15" xfId="0" applyNumberFormat="1" applyFont="1" applyFill="1" applyBorder="1" applyAlignment="1"/>
    <xf numFmtId="167" fontId="0" fillId="0" borderId="14" xfId="0" applyFill="1" applyBorder="1" applyAlignment="1"/>
    <xf numFmtId="167" fontId="0" fillId="0" borderId="15" xfId="0" applyFill="1" applyBorder="1" applyAlignment="1"/>
    <xf numFmtId="167" fontId="28" fillId="0" borderId="0" xfId="0" applyFont="1" applyFill="1" applyBorder="1" applyAlignment="1"/>
    <xf numFmtId="167" fontId="28" fillId="0" borderId="15" xfId="0" applyFont="1" applyFill="1" applyBorder="1" applyAlignment="1"/>
    <xf numFmtId="167" fontId="0" fillId="0" borderId="16" xfId="0" applyFill="1" applyBorder="1" applyAlignment="1"/>
    <xf numFmtId="167" fontId="28" fillId="0" borderId="10" xfId="0" applyFont="1" applyFill="1" applyBorder="1" applyAlignment="1"/>
    <xf numFmtId="167" fontId="28" fillId="0" borderId="17" xfId="0" applyFont="1" applyFill="1" applyBorder="1" applyAlignment="1"/>
    <xf numFmtId="167" fontId="28" fillId="0" borderId="0" xfId="0" applyFont="1" applyFill="1" applyBorder="1" applyAlignment="1">
      <alignment horizontal="center"/>
    </xf>
    <xf numFmtId="3" fontId="23" fillId="0" borderId="13" xfId="0" applyNumberFormat="1" applyFont="1" applyFill="1" applyBorder="1" applyAlignment="1">
      <alignment horizontal="center" wrapText="1"/>
    </xf>
    <xf numFmtId="49" fontId="23" fillId="24" borderId="0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/>
    <xf numFmtId="167" fontId="18" fillId="0" borderId="0" xfId="0" applyFont="1" applyFill="1" applyBorder="1" applyAlignment="1">
      <alignment horizontal="center"/>
    </xf>
    <xf numFmtId="167" fontId="18" fillId="0" borderId="0" xfId="0" applyFont="1" applyFill="1" applyBorder="1" applyAlignment="1"/>
    <xf numFmtId="167" fontId="18" fillId="0" borderId="0" xfId="0" applyFont="1" applyFill="1" applyBorder="1" applyAlignment="1">
      <alignment horizontal="center" vertical="top"/>
    </xf>
    <xf numFmtId="167" fontId="7" fillId="0" borderId="0" xfId="0" applyFont="1" applyFill="1" applyBorder="1" applyAlignment="1"/>
    <xf numFmtId="1" fontId="23" fillId="0" borderId="0" xfId="28" applyNumberFormat="1" applyFont="1" applyFill="1" applyBorder="1" applyAlignment="1">
      <alignment horizontal="center"/>
    </xf>
    <xf numFmtId="167" fontId="23" fillId="0" borderId="18" xfId="0" applyFont="1" applyFill="1" applyBorder="1" applyAlignment="1"/>
    <xf numFmtId="49" fontId="31" fillId="0" borderId="0" xfId="0" applyNumberFormat="1" applyFont="1" applyFill="1" applyBorder="1" applyAlignment="1">
      <alignment horizontal="left"/>
    </xf>
    <xf numFmtId="167" fontId="31" fillId="0" borderId="0" xfId="0" applyFont="1" applyFill="1" applyBorder="1" applyAlignment="1"/>
    <xf numFmtId="49" fontId="31" fillId="0" borderId="0" xfId="0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center"/>
    </xf>
    <xf numFmtId="167" fontId="0" fillId="0" borderId="0" xfId="0" applyFont="1" applyFill="1" applyBorder="1" applyAlignment="1">
      <alignment horizontal="center"/>
    </xf>
    <xf numFmtId="167" fontId="32" fillId="0" borderId="0" xfId="0" applyFont="1" applyFill="1" applyBorder="1" applyAlignment="1"/>
    <xf numFmtId="167" fontId="0" fillId="0" borderId="0" xfId="0" applyFont="1" applyFill="1" applyBorder="1" applyAlignment="1">
      <alignment horizontal="right"/>
    </xf>
    <xf numFmtId="167" fontId="0" fillId="25" borderId="7" xfId="0" applyFill="1" applyBorder="1" applyAlignment="1">
      <alignment horizontal="center"/>
    </xf>
    <xf numFmtId="167" fontId="33" fillId="25" borderId="7" xfId="0" applyFont="1" applyFill="1" applyBorder="1" applyAlignment="1"/>
    <xf numFmtId="167" fontId="0" fillId="0" borderId="7" xfId="0" applyBorder="1" applyAlignment="1"/>
    <xf numFmtId="167" fontId="0" fillId="25" borderId="7" xfId="0" applyFill="1" applyBorder="1" applyAlignment="1"/>
    <xf numFmtId="167" fontId="34" fillId="25" borderId="7" xfId="0" applyFont="1" applyFill="1" applyBorder="1" applyAlignment="1"/>
    <xf numFmtId="167" fontId="35" fillId="25" borderId="7" xfId="0" applyFont="1" applyFill="1" applyBorder="1" applyAlignment="1"/>
    <xf numFmtId="167" fontId="36" fillId="25" borderId="7" xfId="0" applyFont="1" applyFill="1" applyBorder="1" applyAlignment="1"/>
    <xf numFmtId="167" fontId="0" fillId="25" borderId="7" xfId="0" applyFont="1" applyFill="1" applyBorder="1" applyAlignment="1"/>
    <xf numFmtId="167" fontId="28" fillId="25" borderId="7" xfId="0" applyFont="1" applyFill="1" applyBorder="1" applyAlignment="1"/>
    <xf numFmtId="167" fontId="0" fillId="25" borderId="7" xfId="0" applyFont="1" applyFill="1" applyBorder="1" applyAlignment="1">
      <alignment wrapText="1"/>
    </xf>
    <xf numFmtId="167" fontId="0" fillId="0" borderId="0" xfId="0" applyAlignment="1">
      <alignment wrapText="1"/>
    </xf>
    <xf numFmtId="0" fontId="38" fillId="0" borderId="0" xfId="47" applyFont="1"/>
    <xf numFmtId="0" fontId="1" fillId="0" borderId="0" xfId="47" applyFont="1"/>
    <xf numFmtId="0" fontId="38" fillId="0" borderId="0" xfId="47" applyFont="1" applyAlignment="1">
      <alignment horizontal="centerContinuous"/>
    </xf>
    <xf numFmtId="0" fontId="39" fillId="0" borderId="0" xfId="47" applyFont="1" applyAlignment="1">
      <alignment horizontal="centerContinuous"/>
    </xf>
    <xf numFmtId="167" fontId="40" fillId="0" borderId="0" xfId="48" applyFont="1" applyAlignment="1">
      <alignment horizontal="left"/>
    </xf>
    <xf numFmtId="0" fontId="7" fillId="0" borderId="0" xfId="49"/>
    <xf numFmtId="0" fontId="41" fillId="0" borderId="0" xfId="49" applyFont="1"/>
    <xf numFmtId="0" fontId="37" fillId="0" borderId="0" xfId="50"/>
    <xf numFmtId="167" fontId="37" fillId="0" borderId="0" xfId="50" applyNumberFormat="1" applyFont="1" applyFill="1" applyAlignment="1"/>
    <xf numFmtId="168" fontId="37" fillId="0" borderId="0" xfId="51" applyNumberFormat="1" applyFont="1" applyAlignment="1"/>
    <xf numFmtId="167" fontId="37" fillId="0" borderId="0" xfId="50" quotePrefix="1" applyNumberFormat="1" applyFont="1" applyAlignment="1">
      <alignment horizontal="center"/>
    </xf>
    <xf numFmtId="170" fontId="37" fillId="0" borderId="0" xfId="50" quotePrefix="1" applyNumberFormat="1" applyFont="1" applyAlignment="1">
      <alignment horizontal="center"/>
    </xf>
    <xf numFmtId="167" fontId="42" fillId="0" borderId="0" xfId="50" quotePrefix="1" applyNumberFormat="1" applyFont="1" applyBorder="1" applyAlignment="1">
      <alignment horizontal="center"/>
    </xf>
    <xf numFmtId="167" fontId="43" fillId="0" borderId="0" xfId="50" applyNumberFormat="1" applyFont="1" applyBorder="1" applyAlignment="1">
      <alignment horizontal="left"/>
    </xf>
    <xf numFmtId="0" fontId="44" fillId="0" borderId="0" xfId="50" quotePrefix="1" applyNumberFormat="1" applyFont="1" applyAlignment="1">
      <alignment horizontal="center"/>
    </xf>
    <xf numFmtId="167" fontId="44" fillId="0" borderId="0" xfId="50" quotePrefix="1" applyNumberFormat="1" applyFont="1" applyAlignment="1">
      <alignment horizontal="center"/>
    </xf>
    <xf numFmtId="167" fontId="43" fillId="0" borderId="0" xfId="50" quotePrefix="1" applyNumberFormat="1" applyFont="1" applyBorder="1" applyAlignment="1">
      <alignment horizontal="center"/>
    </xf>
    <xf numFmtId="167" fontId="43" fillId="0" borderId="0" xfId="50" applyNumberFormat="1" applyFont="1" applyBorder="1" applyAlignment="1">
      <alignment horizontal="center"/>
    </xf>
    <xf numFmtId="167" fontId="43" fillId="0" borderId="0" xfId="50" applyNumberFormat="1" applyFont="1" applyFill="1" applyBorder="1" applyAlignment="1">
      <alignment horizontal="center"/>
    </xf>
    <xf numFmtId="10" fontId="7" fillId="0" borderId="0" xfId="49" applyNumberFormat="1"/>
    <xf numFmtId="167" fontId="44" fillId="0" borderId="10" xfId="50" applyNumberFormat="1" applyFont="1" applyBorder="1" applyAlignment="1"/>
    <xf numFmtId="167" fontId="43" fillId="0" borderId="10" xfId="50" applyNumberFormat="1" applyFont="1" applyBorder="1" applyAlignment="1">
      <alignment horizontal="center"/>
    </xf>
    <xf numFmtId="167" fontId="43" fillId="0" borderId="10" xfId="50" applyNumberFormat="1" applyFont="1" applyFill="1" applyBorder="1" applyAlignment="1">
      <alignment horizontal="center"/>
    </xf>
    <xf numFmtId="0" fontId="37" fillId="0" borderId="0" xfId="52" applyNumberFormat="1" applyFont="1" applyAlignment="1">
      <alignment horizontal="center"/>
    </xf>
    <xf numFmtId="167" fontId="42" fillId="0" borderId="0" xfId="53" applyFont="1" applyFill="1" applyBorder="1" applyAlignment="1"/>
    <xf numFmtId="3" fontId="42" fillId="26" borderId="0" xfId="53" applyNumberFormat="1" applyFont="1" applyFill="1" applyBorder="1" applyAlignment="1">
      <alignment horizontal="right"/>
    </xf>
    <xf numFmtId="10" fontId="37" fillId="0" borderId="0" xfId="54" applyNumberFormat="1" applyFont="1" applyFill="1" applyAlignment="1">
      <alignment horizontal="center"/>
    </xf>
    <xf numFmtId="168" fontId="37" fillId="0" borderId="0" xfId="55" applyNumberFormat="1" applyFont="1" applyFill="1" applyBorder="1" applyAlignment="1">
      <alignment horizontal="center"/>
    </xf>
    <xf numFmtId="3" fontId="42" fillId="26" borderId="0" xfId="53" applyNumberFormat="1" applyFont="1" applyFill="1" applyBorder="1" applyAlignment="1"/>
    <xf numFmtId="171" fontId="37" fillId="0" borderId="0" xfId="52" applyNumberFormat="1" applyFont="1" applyFill="1" applyBorder="1" applyAlignment="1"/>
    <xf numFmtId="171" fontId="37" fillId="0" borderId="0" xfId="52" applyNumberFormat="1" applyFont="1" applyFill="1" applyAlignment="1"/>
    <xf numFmtId="171" fontId="0" fillId="0" borderId="0" xfId="56" applyNumberFormat="1" applyFont="1"/>
    <xf numFmtId="171" fontId="7" fillId="0" borderId="0" xfId="56" applyNumberFormat="1" applyFont="1" applyAlignment="1">
      <alignment horizontal="center"/>
    </xf>
    <xf numFmtId="171" fontId="7" fillId="0" borderId="0" xfId="56" applyNumberFormat="1" applyFont="1"/>
    <xf numFmtId="171" fontId="7" fillId="0" borderId="0" xfId="49" applyNumberFormat="1"/>
    <xf numFmtId="171" fontId="7" fillId="0" borderId="0" xfId="56" applyNumberFormat="1" applyFont="1" applyAlignment="1">
      <alignment vertical="top"/>
    </xf>
    <xf numFmtId="10" fontId="37" fillId="0" borderId="0" xfId="54" applyNumberFormat="1" applyFont="1" applyFill="1" applyBorder="1" applyAlignment="1">
      <alignment horizontal="center"/>
    </xf>
    <xf numFmtId="3" fontId="42" fillId="26" borderId="10" xfId="53" applyNumberFormat="1" applyFont="1" applyFill="1" applyBorder="1" applyAlignment="1">
      <alignment horizontal="right"/>
    </xf>
    <xf numFmtId="168" fontId="37" fillId="0" borderId="10" xfId="55" applyNumberFormat="1" applyFont="1" applyFill="1" applyBorder="1" applyAlignment="1">
      <alignment horizontal="center"/>
    </xf>
    <xf numFmtId="3" fontId="42" fillId="26" borderId="10" xfId="53" applyNumberFormat="1" applyFont="1" applyFill="1" applyBorder="1" applyAlignment="1"/>
    <xf numFmtId="171" fontId="37" fillId="0" borderId="10" xfId="52" applyNumberFormat="1" applyFont="1" applyFill="1" applyBorder="1" applyAlignment="1"/>
    <xf numFmtId="171" fontId="0" fillId="0" borderId="0" xfId="56" applyNumberFormat="1" applyFont="1" applyBorder="1"/>
    <xf numFmtId="171" fontId="7" fillId="0" borderId="0" xfId="49" applyNumberFormat="1" applyBorder="1"/>
    <xf numFmtId="3" fontId="42" fillId="0" borderId="0" xfId="53" applyNumberFormat="1" applyFont="1" applyFill="1" applyBorder="1" applyAlignment="1">
      <alignment horizontal="right"/>
    </xf>
    <xf numFmtId="0" fontId="37" fillId="0" borderId="0" xfId="50" applyFill="1"/>
    <xf numFmtId="171" fontId="37" fillId="26" borderId="0" xfId="52" applyNumberFormat="1" applyFont="1" applyFill="1" applyAlignment="1"/>
    <xf numFmtId="171" fontId="37" fillId="0" borderId="0" xfId="52" applyNumberFormat="1" applyFont="1" applyBorder="1" applyAlignment="1"/>
    <xf numFmtId="171" fontId="37" fillId="0" borderId="0" xfId="52" applyNumberFormat="1" applyFont="1" applyAlignment="1"/>
    <xf numFmtId="0" fontId="37" fillId="0" borderId="0" xfId="50" applyFont="1"/>
    <xf numFmtId="168" fontId="37" fillId="0" borderId="0" xfId="50" applyNumberFormat="1"/>
    <xf numFmtId="10" fontId="37" fillId="26" borderId="0" xfId="54" applyNumberFormat="1" applyFont="1" applyFill="1"/>
    <xf numFmtId="167" fontId="37" fillId="0" borderId="0" xfId="50" quotePrefix="1" applyNumberFormat="1" applyFont="1" applyAlignment="1"/>
    <xf numFmtId="167" fontId="37" fillId="0" borderId="0" xfId="50" applyNumberFormat="1" applyFont="1" applyAlignment="1"/>
    <xf numFmtId="168" fontId="44" fillId="0" borderId="22" xfId="51" applyNumberFormat="1" applyFont="1" applyBorder="1" applyAlignment="1"/>
    <xf numFmtId="167" fontId="44" fillId="0" borderId="0" xfId="50" applyNumberFormat="1" applyFont="1" applyAlignment="1"/>
    <xf numFmtId="3" fontId="23" fillId="0" borderId="0" xfId="57" applyNumberFormat="1" applyFont="1" applyFill="1" applyBorder="1" applyAlignment="1"/>
    <xf numFmtId="0" fontId="37" fillId="0" borderId="0" xfId="50" applyFont="1" applyAlignment="1">
      <alignment horizontal="right"/>
    </xf>
    <xf numFmtId="167" fontId="37" fillId="0" borderId="0" xfId="50" applyNumberFormat="1" applyFont="1" applyBorder="1" applyAlignment="1"/>
    <xf numFmtId="0" fontId="45" fillId="0" borderId="0" xfId="58" applyFont="1">
      <alignment vertical="top"/>
    </xf>
    <xf numFmtId="0" fontId="47" fillId="0" borderId="0" xfId="59" applyFont="1"/>
    <xf numFmtId="0" fontId="40" fillId="0" borderId="0" xfId="58" applyFont="1">
      <alignment vertical="top"/>
    </xf>
    <xf numFmtId="0" fontId="46" fillId="0" borderId="0" xfId="59"/>
    <xf numFmtId="0" fontId="40" fillId="0" borderId="0" xfId="60" applyFont="1" applyFill="1" applyBorder="1">
      <alignment vertical="top"/>
    </xf>
    <xf numFmtId="0" fontId="48" fillId="26" borderId="10" xfId="59" applyFont="1" applyFill="1" applyBorder="1" applyAlignment="1">
      <alignment horizontal="center"/>
    </xf>
    <xf numFmtId="0" fontId="7" fillId="0" borderId="0" xfId="58" applyFont="1">
      <alignment vertical="top"/>
    </xf>
    <xf numFmtId="0" fontId="40" fillId="0" borderId="10" xfId="60" applyFont="1" applyFill="1" applyBorder="1">
      <alignment vertical="top"/>
    </xf>
    <xf numFmtId="0" fontId="7" fillId="0" borderId="0" xfId="59" applyFont="1"/>
    <xf numFmtId="0" fontId="17" fillId="0" borderId="0" xfId="58">
      <alignment vertical="top"/>
    </xf>
    <xf numFmtId="0" fontId="49" fillId="27" borderId="0" xfId="61" applyFont="1" applyFill="1" applyAlignment="1"/>
    <xf numFmtId="166" fontId="50" fillId="27" borderId="0" xfId="62" applyNumberFormat="1" applyFont="1" applyFill="1" applyAlignment="1">
      <alignment horizontal="center" wrapText="1"/>
    </xf>
    <xf numFmtId="166" fontId="28" fillId="0" borderId="0" xfId="62" applyNumberFormat="1" applyFont="1" applyFill="1" applyAlignment="1">
      <alignment horizontal="center" wrapText="1"/>
    </xf>
    <xf numFmtId="0" fontId="40" fillId="25" borderId="23" xfId="58" applyFont="1" applyFill="1" applyBorder="1">
      <alignment vertical="top"/>
    </xf>
    <xf numFmtId="0" fontId="7" fillId="0" borderId="23" xfId="61" quotePrefix="1" applyFont="1" applyFill="1" applyBorder="1" applyAlignment="1">
      <alignment horizontal="left"/>
    </xf>
    <xf numFmtId="167" fontId="48" fillId="28" borderId="24" xfId="30" applyNumberFormat="1" applyFont="1" applyFill="1" applyBorder="1" applyAlignment="1">
      <alignment horizontal="right" vertical="top"/>
    </xf>
    <xf numFmtId="167" fontId="48" fillId="0" borderId="25" xfId="30" applyNumberFormat="1" applyFont="1" applyBorder="1" applyAlignment="1">
      <alignment horizontal="right" vertical="top"/>
    </xf>
    <xf numFmtId="0" fontId="40" fillId="25" borderId="15" xfId="58" applyFont="1" applyFill="1" applyBorder="1">
      <alignment vertical="top"/>
    </xf>
    <xf numFmtId="0" fontId="7" fillId="0" borderId="15" xfId="61" quotePrefix="1" applyFont="1" applyFill="1" applyBorder="1" applyAlignment="1">
      <alignment horizontal="left"/>
    </xf>
    <xf numFmtId="4" fontId="48" fillId="28" borderId="14" xfId="58" applyNumberFormat="1" applyFont="1" applyFill="1" applyBorder="1" applyAlignment="1">
      <alignment horizontal="right" vertical="top"/>
    </xf>
    <xf numFmtId="2" fontId="48" fillId="0" borderId="0" xfId="58" applyNumberFormat="1" applyFont="1" applyBorder="1" applyAlignment="1">
      <alignment horizontal="right" vertical="top"/>
    </xf>
    <xf numFmtId="2" fontId="48" fillId="28" borderId="14" xfId="58" applyNumberFormat="1" applyFont="1" applyFill="1" applyBorder="1" applyAlignment="1">
      <alignment horizontal="right" vertical="top"/>
    </xf>
    <xf numFmtId="0" fontId="7" fillId="0" borderId="15" xfId="61" applyFont="1" applyFill="1" applyBorder="1"/>
    <xf numFmtId="0" fontId="40" fillId="25" borderId="17" xfId="58" applyFont="1" applyFill="1" applyBorder="1">
      <alignment vertical="top"/>
    </xf>
    <xf numFmtId="0" fontId="7" fillId="0" borderId="17" xfId="61" applyFont="1" applyFill="1" applyBorder="1"/>
    <xf numFmtId="0" fontId="40" fillId="25" borderId="0" xfId="58" applyFont="1" applyFill="1">
      <alignment vertical="top"/>
    </xf>
    <xf numFmtId="0" fontId="40" fillId="0" borderId="0" xfId="61" applyFont="1" applyAlignment="1">
      <alignment horizontal="right"/>
    </xf>
    <xf numFmtId="167" fontId="7" fillId="28" borderId="11" xfId="58" applyNumberFormat="1" applyFont="1" applyFill="1" applyBorder="1" applyAlignment="1">
      <alignment horizontal="right" vertical="top"/>
    </xf>
    <xf numFmtId="167" fontId="7" fillId="0" borderId="12" xfId="58" applyNumberFormat="1" applyFont="1" applyBorder="1" applyAlignment="1">
      <alignment horizontal="right" vertical="top"/>
    </xf>
    <xf numFmtId="0" fontId="7" fillId="28" borderId="0" xfId="58" applyFont="1" applyFill="1" applyBorder="1" applyAlignment="1">
      <alignment horizontal="right" vertical="top"/>
    </xf>
    <xf numFmtId="0" fontId="7" fillId="0" borderId="0" xfId="58" applyFont="1" applyBorder="1" applyAlignment="1">
      <alignment horizontal="right" vertical="top"/>
    </xf>
    <xf numFmtId="0" fontId="7" fillId="0" borderId="15" xfId="61" applyFont="1" applyBorder="1"/>
    <xf numFmtId="0" fontId="40" fillId="0" borderId="0" xfId="58" applyFont="1" applyFill="1">
      <alignment vertical="top"/>
    </xf>
    <xf numFmtId="0" fontId="40" fillId="0" borderId="0" xfId="61" applyFont="1" applyFill="1" applyAlignment="1">
      <alignment horizontal="right"/>
    </xf>
    <xf numFmtId="0" fontId="7" fillId="0" borderId="0" xfId="58" applyFont="1" applyFill="1" applyBorder="1" applyAlignment="1">
      <alignment horizontal="right" vertical="top"/>
    </xf>
    <xf numFmtId="0" fontId="46" fillId="0" borderId="0" xfId="59" applyFill="1"/>
    <xf numFmtId="0" fontId="7" fillId="25" borderId="0" xfId="61" applyFont="1" applyFill="1" applyAlignment="1">
      <alignment horizontal="right"/>
    </xf>
    <xf numFmtId="37" fontId="7" fillId="25" borderId="0" xfId="61" applyNumberFormat="1" applyFont="1" applyFill="1" applyBorder="1" applyAlignment="1">
      <alignment horizontal="right"/>
    </xf>
    <xf numFmtId="0" fontId="7" fillId="25" borderId="0" xfId="61" applyFont="1" applyFill="1"/>
    <xf numFmtId="0" fontId="7" fillId="0" borderId="23" xfId="61" quotePrefix="1" applyFont="1" applyBorder="1" applyAlignment="1">
      <alignment horizontal="left"/>
    </xf>
    <xf numFmtId="167" fontId="7" fillId="28" borderId="24" xfId="30" applyNumberFormat="1" applyFont="1" applyFill="1" applyBorder="1" applyAlignment="1">
      <alignment horizontal="right" vertical="top"/>
    </xf>
    <xf numFmtId="167" fontId="7" fillId="0" borderId="25" xfId="30" applyNumberFormat="1" applyFont="1" applyBorder="1" applyAlignment="1">
      <alignment horizontal="right" vertical="top"/>
    </xf>
    <xf numFmtId="0" fontId="7" fillId="0" borderId="15" xfId="61" quotePrefix="1" applyFont="1" applyBorder="1" applyAlignment="1">
      <alignment horizontal="left"/>
    </xf>
    <xf numFmtId="4" fontId="7" fillId="28" borderId="14" xfId="58" applyNumberFormat="1" applyFont="1" applyFill="1" applyBorder="1" applyAlignment="1">
      <alignment horizontal="right" vertical="top"/>
    </xf>
    <xf numFmtId="2" fontId="7" fillId="0" borderId="0" xfId="58" applyNumberFormat="1" applyFont="1" applyBorder="1" applyAlignment="1">
      <alignment horizontal="right" vertical="top"/>
    </xf>
    <xf numFmtId="2" fontId="7" fillId="28" borderId="14" xfId="58" applyNumberFormat="1" applyFont="1" applyFill="1" applyBorder="1" applyAlignment="1">
      <alignment horizontal="right" vertical="top"/>
    </xf>
    <xf numFmtId="0" fontId="7" fillId="0" borderId="17" xfId="61" applyFont="1" applyBorder="1"/>
    <xf numFmtId="0" fontId="7" fillId="25" borderId="0" xfId="58" applyFont="1" applyFill="1" applyBorder="1" applyAlignment="1">
      <alignment horizontal="right" vertical="top"/>
    </xf>
    <xf numFmtId="0" fontId="46" fillId="25" borderId="0" xfId="59" applyFill="1"/>
    <xf numFmtId="0" fontId="46" fillId="25" borderId="0" xfId="59" applyFill="1" applyAlignment="1">
      <alignment horizontal="right"/>
    </xf>
    <xf numFmtId="0" fontId="40" fillId="0" borderId="23" xfId="59" applyFont="1" applyBorder="1"/>
    <xf numFmtId="0" fontId="7" fillId="0" borderId="23" xfId="58" applyFont="1" applyBorder="1">
      <alignment vertical="top"/>
    </xf>
    <xf numFmtId="167" fontId="48" fillId="28" borderId="24" xfId="58" applyNumberFormat="1" applyFont="1" applyFill="1" applyBorder="1" applyAlignment="1">
      <alignment horizontal="right" vertical="top"/>
    </xf>
    <xf numFmtId="167" fontId="48" fillId="0" borderId="25" xfId="58" applyNumberFormat="1" applyFont="1" applyBorder="1" applyAlignment="1">
      <alignment horizontal="right" vertical="top"/>
    </xf>
    <xf numFmtId="167" fontId="48" fillId="28" borderId="25" xfId="58" applyNumberFormat="1" applyFont="1" applyFill="1" applyBorder="1" applyAlignment="1">
      <alignment horizontal="right" vertical="top"/>
    </xf>
    <xf numFmtId="167" fontId="48" fillId="0" borderId="26" xfId="58" applyNumberFormat="1" applyFont="1" applyBorder="1" applyAlignment="1">
      <alignment horizontal="right" vertical="top"/>
    </xf>
    <xf numFmtId="0" fontId="7" fillId="0" borderId="17" xfId="58" applyFont="1" applyBorder="1">
      <alignment vertical="top"/>
    </xf>
    <xf numFmtId="2" fontId="48" fillId="28" borderId="10" xfId="58" applyNumberFormat="1" applyFont="1" applyFill="1" applyBorder="1" applyAlignment="1">
      <alignment horizontal="right" vertical="top"/>
    </xf>
    <xf numFmtId="2" fontId="48" fillId="0" borderId="10" xfId="58" applyNumberFormat="1" applyFont="1" applyBorder="1" applyAlignment="1">
      <alignment horizontal="right" vertical="top"/>
    </xf>
    <xf numFmtId="2" fontId="48" fillId="0" borderId="27" xfId="58" applyNumberFormat="1" applyFont="1" applyBorder="1" applyAlignment="1">
      <alignment horizontal="right" vertical="top"/>
    </xf>
    <xf numFmtId="0" fontId="46" fillId="0" borderId="0" xfId="59" applyBorder="1"/>
    <xf numFmtId="0" fontId="40" fillId="0" borderId="0" xfId="59" applyFont="1"/>
    <xf numFmtId="0" fontId="51" fillId="0" borderId="13" xfId="59" applyFont="1" applyBorder="1" applyAlignment="1">
      <alignment horizontal="center" wrapText="1"/>
    </xf>
    <xf numFmtId="0" fontId="51" fillId="0" borderId="13" xfId="59" applyFont="1" applyBorder="1" applyAlignment="1">
      <alignment wrapText="1"/>
    </xf>
    <xf numFmtId="0" fontId="46" fillId="0" borderId="28" xfId="59" applyBorder="1" applyAlignment="1">
      <alignment vertical="top"/>
    </xf>
    <xf numFmtId="14" fontId="7" fillId="0" borderId="28" xfId="59" applyNumberFormat="1" applyFont="1" applyBorder="1" applyAlignment="1">
      <alignment vertical="top"/>
    </xf>
    <xf numFmtId="0" fontId="46" fillId="0" borderId="7" xfId="59" applyBorder="1" applyAlignment="1">
      <alignment vertical="top"/>
    </xf>
    <xf numFmtId="167" fontId="0" fillId="0" borderId="0" xfId="0" applyFont="1" applyFill="1" applyBorder="1" applyAlignment="1">
      <alignment horizontal="left"/>
    </xf>
    <xf numFmtId="167" fontId="0" fillId="0" borderId="0" xfId="0" applyFill="1" applyBorder="1" applyAlignment="1">
      <alignment horizontal="left" vertical="top" wrapText="1"/>
    </xf>
    <xf numFmtId="167" fontId="18" fillId="0" borderId="0" xfId="0" applyFont="1" applyFill="1" applyBorder="1" applyAlignment="1">
      <alignment horizontal="left" vertical="top" wrapText="1"/>
    </xf>
    <xf numFmtId="167" fontId="18" fillId="0" borderId="0" xfId="0" applyFont="1" applyFill="1" applyBorder="1" applyAlignment="1">
      <alignment horizontal="left" wrapText="1"/>
    </xf>
    <xf numFmtId="167" fontId="0" fillId="0" borderId="0" xfId="0" applyFont="1" applyFill="1" applyBorder="1" applyAlignment="1">
      <alignment horizontal="left" vertical="top" wrapText="1"/>
    </xf>
    <xf numFmtId="167" fontId="18" fillId="0" borderId="0" xfId="0" applyFont="1" applyFill="1" applyBorder="1" applyAlignment="1">
      <alignment horizontal="left"/>
    </xf>
    <xf numFmtId="167" fontId="0" fillId="0" borderId="0" xfId="0" applyFill="1" applyBorder="1" applyAlignment="1">
      <alignment horizontal="left"/>
    </xf>
    <xf numFmtId="167" fontId="0" fillId="0" borderId="0" xfId="0" applyAlignment="1">
      <alignment horizontal="left" wrapText="1"/>
    </xf>
    <xf numFmtId="167" fontId="0" fillId="25" borderId="19" xfId="0" applyFill="1" applyBorder="1" applyAlignment="1">
      <alignment horizontal="right"/>
    </xf>
    <xf numFmtId="167" fontId="0" fillId="25" borderId="20" xfId="0" applyFill="1" applyBorder="1" applyAlignment="1">
      <alignment horizontal="right"/>
    </xf>
    <xf numFmtId="167" fontId="0" fillId="25" borderId="21" xfId="0" applyFill="1" applyBorder="1" applyAlignment="1">
      <alignment horizontal="right"/>
    </xf>
    <xf numFmtId="167" fontId="33" fillId="25" borderId="7" xfId="0" applyFont="1" applyFill="1" applyBorder="1" applyAlignment="1">
      <alignment horizontal="center"/>
    </xf>
    <xf numFmtId="167" fontId="0" fillId="25" borderId="19" xfId="0" applyFont="1" applyFill="1" applyBorder="1" applyAlignment="1">
      <alignment horizontal="left" wrapText="1"/>
    </xf>
    <xf numFmtId="167" fontId="0" fillId="25" borderId="20" xfId="0" applyFont="1" applyFill="1" applyBorder="1" applyAlignment="1">
      <alignment horizontal="left" wrapText="1"/>
    </xf>
    <xf numFmtId="167" fontId="0" fillId="25" borderId="21" xfId="0" applyFont="1" applyFill="1" applyBorder="1" applyAlignment="1">
      <alignment horizontal="left" wrapText="1"/>
    </xf>
  </cellXfs>
  <cellStyles count="6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omma 4 2" xfId="56"/>
    <cellStyle name="Comma 65" xfId="52"/>
    <cellStyle name="Currency" xfId="30" builtinId="4"/>
    <cellStyle name="Currency 2" xfId="55"/>
    <cellStyle name="Currency 8" xfId="51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/>
    <cellStyle name="Normal 2 54" xfId="53"/>
    <cellStyle name="Normal 202" xfId="50"/>
    <cellStyle name="Normal 3" xfId="47"/>
    <cellStyle name="Normal 4" xfId="59"/>
    <cellStyle name="Normal 6" xfId="49"/>
    <cellStyle name="Normal_Attachment GG (2)" xfId="62"/>
    <cellStyle name="Normal_Attachment O &amp; GG Final 11_11_09" xfId="57"/>
    <cellStyle name="Normal_RevisedFinal 5-15-09 2009 Attach O Sheets Form 1 Non-Levelized" xfId="48"/>
    <cellStyle name="Normal_Schedule O Info for Mike" xfId="61"/>
    <cellStyle name="Normal_Sheet1" xfId="60"/>
    <cellStyle name="Normal_Sheet3" xfId="58"/>
    <cellStyle name="Note" xfId="41" builtinId="10" customBuiltin="1"/>
    <cellStyle name="Output" xfId="42" builtinId="21" customBuiltin="1"/>
    <cellStyle name="Percent" xfId="43" builtinId="5"/>
    <cellStyle name="Percent 37" xfId="54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/MISO/2014/2013%20Statement%20O%20True-up/True-Up%20-%20FINAL/2013%20Attachment%20O%20True-Up%205.28.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ariffs\2000\formula%20rates\NSP%20xcelcoss%20mi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True-Up"/>
      <sheetName val="Attachment O"/>
      <sheetName val="Notes"/>
      <sheetName val="Accounting Changes"/>
      <sheetName val="All Generic Att O Filings"/>
      <sheetName val="Reconcile FF1 to Plant (1)"/>
      <sheetName val="Reconcile FF1 to Comm Plt (1a)"/>
      <sheetName val="13 Month Plant (1b)"/>
      <sheetName val="Recon FF1 to Acc Res (2)"/>
      <sheetName val="Reconcile FF1 to Com Res (2a)"/>
      <sheetName val="13 Month Accum Res (2b)"/>
      <sheetName val="Adj to RB - Reconcile to F1 (3)"/>
      <sheetName val="Avg Adjustments to RB (3a)"/>
      <sheetName val="Materials &amp; Supplies (4)"/>
      <sheetName val="Prepayments (5)"/>
      <sheetName val="Transmission O&amp;M (6)"/>
      <sheetName val="A&amp;G (7)"/>
      <sheetName val="Reg Com &amp; NonSafety Ad Exp (8)"/>
      <sheetName val="Other O&amp;M Expenses (9)"/>
      <sheetName val="Production Related Trans (10)"/>
      <sheetName val="Acct 456.1 (11)"/>
      <sheetName val="Wages &amp; Salary (12)"/>
      <sheetName val="Common Plant Allocator (13)"/>
      <sheetName val="SIT Calculation (14)"/>
      <sheetName val="CWIP 13 Month Balances (15)"/>
      <sheetName val="Cap Structure 2013 (16)"/>
      <sheetName val="Acct 454 (17)"/>
      <sheetName val="12 Coincident Peaks (18)"/>
      <sheetName val="True-Up (1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8"/>
  <sheetViews>
    <sheetView showGridLines="0" tabSelected="1" workbookViewId="0">
      <selection activeCell="A9" sqref="A9"/>
    </sheetView>
  </sheetViews>
  <sheetFormatPr defaultRowHeight="12.75"/>
  <cols>
    <col min="1" max="16384" width="8.88671875" style="113"/>
  </cols>
  <sheetData>
    <row r="4" spans="1:9" ht="15.75">
      <c r="A4" s="112"/>
    </row>
    <row r="5" spans="1:9" ht="15.75">
      <c r="A5" s="114" t="s">
        <v>147</v>
      </c>
      <c r="B5" s="115"/>
      <c r="C5" s="115"/>
      <c r="D5" s="115"/>
      <c r="E5" s="115"/>
      <c r="F5" s="115"/>
      <c r="G5" s="115"/>
      <c r="H5" s="115"/>
      <c r="I5" s="115"/>
    </row>
    <row r="6" spans="1:9" ht="15.75">
      <c r="A6" s="114" t="s">
        <v>120</v>
      </c>
      <c r="B6" s="115"/>
      <c r="C6" s="115"/>
      <c r="D6" s="115"/>
      <c r="E6" s="115"/>
      <c r="F6" s="115"/>
      <c r="G6" s="115"/>
      <c r="H6" s="115"/>
      <c r="I6" s="115"/>
    </row>
    <row r="7" spans="1:9" ht="15.75">
      <c r="A7" s="114" t="s">
        <v>149</v>
      </c>
      <c r="B7" s="115"/>
      <c r="C7" s="115"/>
      <c r="D7" s="115"/>
      <c r="E7" s="115"/>
      <c r="F7" s="115"/>
      <c r="G7" s="115"/>
      <c r="H7" s="115"/>
      <c r="I7" s="115"/>
    </row>
    <row r="8" spans="1:9" ht="15.75">
      <c r="A8" s="114" t="s">
        <v>179</v>
      </c>
      <c r="B8" s="115"/>
      <c r="C8" s="115"/>
      <c r="D8" s="115"/>
      <c r="E8" s="115"/>
      <c r="F8" s="115"/>
      <c r="G8" s="115"/>
      <c r="H8" s="115"/>
      <c r="I8" s="115"/>
    </row>
  </sheetData>
  <printOptions horizontalCentered="1"/>
  <pageMargins left="0.17" right="0.17" top="1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06"/>
  <sheetViews>
    <sheetView topLeftCell="A70" zoomScale="70" zoomScaleNormal="70" workbookViewId="0">
      <selection activeCell="A9" sqref="A9"/>
    </sheetView>
  </sheetViews>
  <sheetFormatPr defaultRowHeight="15"/>
  <cols>
    <col min="1" max="1" width="6" style="2" customWidth="1"/>
    <col min="2" max="2" width="1.44140625" style="2" customWidth="1"/>
    <col min="3" max="3" width="39.109375" style="2" customWidth="1"/>
    <col min="4" max="4" width="12" style="2" customWidth="1"/>
    <col min="5" max="5" width="14.44140625" style="2" customWidth="1"/>
    <col min="6" max="6" width="11.88671875" style="2" customWidth="1"/>
    <col min="7" max="7" width="14.109375" style="2" customWidth="1"/>
    <col min="8" max="8" width="13.88671875" style="2" customWidth="1"/>
    <col min="9" max="10" width="12.77734375" style="2" customWidth="1"/>
    <col min="11" max="11" width="13.5546875" style="2" customWidth="1"/>
    <col min="12" max="12" width="16" style="2" customWidth="1"/>
    <col min="13" max="13" width="12.77734375" style="2" customWidth="1"/>
    <col min="14" max="14" width="13.88671875" style="2" customWidth="1"/>
    <col min="15" max="15" width="1.88671875" style="2" customWidth="1"/>
    <col min="16" max="16" width="13" style="2" customWidth="1"/>
    <col min="17" max="16384" width="8.88671875" style="2"/>
  </cols>
  <sheetData>
    <row r="1" spans="1:65">
      <c r="N1" s="3"/>
    </row>
    <row r="2" spans="1:65">
      <c r="N2" s="3"/>
    </row>
    <row r="4" spans="1:65">
      <c r="N4" s="100" t="s">
        <v>105</v>
      </c>
    </row>
    <row r="5" spans="1:65">
      <c r="C5" s="17" t="s">
        <v>84</v>
      </c>
      <c r="D5" s="17"/>
      <c r="E5" s="17"/>
      <c r="F5" s="17"/>
      <c r="G5" s="18" t="s">
        <v>1</v>
      </c>
      <c r="H5" s="17"/>
      <c r="I5" s="17"/>
      <c r="J5" s="17"/>
      <c r="K5" s="19"/>
      <c r="M5" s="20"/>
      <c r="N5" s="4" t="s">
        <v>146</v>
      </c>
      <c r="O5" s="21"/>
      <c r="P5" s="22"/>
      <c r="Q5" s="22"/>
      <c r="R5" s="21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>
      <c r="C6" s="17"/>
      <c r="D6" s="17"/>
      <c r="E6" s="12" t="s">
        <v>4</v>
      </c>
      <c r="F6" s="12"/>
      <c r="G6" s="12" t="s">
        <v>26</v>
      </c>
      <c r="H6" s="12"/>
      <c r="I6" s="12"/>
      <c r="J6" s="12"/>
      <c r="K6" s="19"/>
      <c r="M6" s="20"/>
      <c r="N6" s="19"/>
      <c r="O6" s="21"/>
      <c r="P6" s="24"/>
      <c r="Q6" s="22"/>
      <c r="R6" s="21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</row>
    <row r="7" spans="1:65">
      <c r="C7" s="20"/>
      <c r="D7" s="20"/>
      <c r="E7" s="20"/>
      <c r="F7" s="20"/>
      <c r="G7" s="20"/>
      <c r="H7" s="20"/>
      <c r="I7" s="20"/>
      <c r="J7" s="20"/>
      <c r="K7" s="20"/>
      <c r="M7" s="20"/>
      <c r="N7" s="20" t="s">
        <v>27</v>
      </c>
      <c r="O7" s="21"/>
      <c r="P7" s="22"/>
      <c r="Q7" s="22"/>
      <c r="R7" s="21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</row>
    <row r="8" spans="1:65">
      <c r="A8" s="25"/>
      <c r="C8" s="20"/>
      <c r="D8" s="20"/>
      <c r="E8" s="20"/>
      <c r="F8" s="20"/>
      <c r="G8" s="85" t="s">
        <v>147</v>
      </c>
      <c r="H8" s="20"/>
      <c r="I8" s="20"/>
      <c r="J8" s="20"/>
      <c r="K8" s="20"/>
      <c r="L8" s="20"/>
      <c r="M8" s="20"/>
      <c r="N8" s="20"/>
      <c r="O8" s="21"/>
      <c r="P8" s="22"/>
      <c r="Q8" s="22"/>
      <c r="R8" s="21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</row>
    <row r="9" spans="1:65">
      <c r="A9" s="25"/>
      <c r="C9" s="20"/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1"/>
      <c r="P9" s="22"/>
      <c r="Q9" s="22"/>
      <c r="R9" s="21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</row>
    <row r="10" spans="1:65">
      <c r="A10" s="25"/>
      <c r="C10" s="20" t="s">
        <v>85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1"/>
      <c r="P10" s="22"/>
      <c r="Q10" s="22"/>
      <c r="R10" s="21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</row>
    <row r="11" spans="1:65">
      <c r="A11" s="25"/>
      <c r="C11" s="20"/>
      <c r="D11" s="20"/>
      <c r="E11" s="20"/>
      <c r="F11" s="20"/>
      <c r="G11" s="27"/>
      <c r="L11" s="20"/>
      <c r="M11" s="20"/>
      <c r="N11" s="20"/>
      <c r="O11" s="21"/>
      <c r="P11" s="21"/>
      <c r="Q11" s="21"/>
      <c r="R11" s="21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</row>
    <row r="12" spans="1:65">
      <c r="A12" s="25"/>
      <c r="C12" s="20"/>
      <c r="D12" s="20"/>
      <c r="E12" s="20"/>
      <c r="F12" s="20"/>
      <c r="G12" s="20"/>
      <c r="L12" s="1"/>
      <c r="M12" s="20"/>
      <c r="N12" s="20"/>
      <c r="O12" s="21"/>
      <c r="P12" s="21"/>
      <c r="Q12" s="21"/>
      <c r="R12" s="21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</row>
    <row r="13" spans="1:65">
      <c r="C13" s="28" t="s">
        <v>8</v>
      </c>
      <c r="D13" s="28"/>
      <c r="E13" s="28" t="s">
        <v>9</v>
      </c>
      <c r="F13" s="28"/>
      <c r="G13" s="28" t="s">
        <v>10</v>
      </c>
      <c r="L13" s="26" t="s">
        <v>11</v>
      </c>
      <c r="M13" s="12"/>
      <c r="N13" s="26"/>
      <c r="O13" s="29"/>
      <c r="P13" s="26"/>
      <c r="Q13" s="29"/>
      <c r="R13" s="30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</row>
    <row r="14" spans="1:65" ht="15.75">
      <c r="C14" s="14"/>
      <c r="D14" s="14"/>
      <c r="E14" s="16" t="s">
        <v>0</v>
      </c>
      <c r="F14" s="16"/>
      <c r="G14" s="12"/>
      <c r="M14" s="12"/>
      <c r="O14" s="29"/>
      <c r="P14" s="31"/>
      <c r="Q14" s="31"/>
      <c r="R14" s="30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</row>
    <row r="15" spans="1:65" ht="15.75">
      <c r="A15" s="25" t="s">
        <v>2</v>
      </c>
      <c r="C15" s="14"/>
      <c r="D15" s="14"/>
      <c r="E15" s="32" t="s">
        <v>13</v>
      </c>
      <c r="F15" s="32"/>
      <c r="G15" s="33" t="s">
        <v>12</v>
      </c>
      <c r="L15" s="33" t="s">
        <v>5</v>
      </c>
      <c r="M15" s="12"/>
      <c r="O15" s="21"/>
      <c r="P15" s="34"/>
      <c r="Q15" s="31"/>
      <c r="R15" s="30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</row>
    <row r="16" spans="1:65" ht="15.75">
      <c r="A16" s="25" t="s">
        <v>3</v>
      </c>
      <c r="C16" s="15"/>
      <c r="D16" s="15"/>
      <c r="E16" s="12"/>
      <c r="F16" s="12"/>
      <c r="G16" s="12"/>
      <c r="J16" s="99"/>
      <c r="L16" s="12"/>
      <c r="M16" s="12"/>
      <c r="N16" s="12"/>
      <c r="O16" s="21"/>
      <c r="P16" s="29"/>
      <c r="Q16" s="29"/>
      <c r="R16" s="30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</row>
    <row r="17" spans="1:65" ht="15.75">
      <c r="A17" s="35"/>
      <c r="C17" s="14"/>
      <c r="D17" s="14"/>
      <c r="E17" s="12"/>
      <c r="F17" s="12"/>
      <c r="G17" s="12"/>
      <c r="L17" s="12"/>
      <c r="M17" s="12"/>
      <c r="N17" s="12"/>
      <c r="O17" s="21"/>
      <c r="P17" s="29"/>
      <c r="Q17" s="29"/>
      <c r="R17" s="30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</row>
    <row r="18" spans="1:65">
      <c r="A18" s="36">
        <v>1</v>
      </c>
      <c r="C18" s="14" t="s">
        <v>28</v>
      </c>
      <c r="D18" s="14"/>
      <c r="E18" s="13" t="s">
        <v>58</v>
      </c>
      <c r="F18" s="13"/>
      <c r="G18" s="5">
        <f>266380247+94949466</f>
        <v>361329713</v>
      </c>
      <c r="M18" s="12"/>
      <c r="N18" s="12"/>
      <c r="O18" s="21"/>
      <c r="P18" s="29"/>
      <c r="Q18" s="29"/>
      <c r="R18" s="30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</row>
    <row r="19" spans="1:65">
      <c r="A19" s="36">
        <v>2</v>
      </c>
      <c r="C19" s="14" t="s">
        <v>29</v>
      </c>
      <c r="D19" s="14"/>
      <c r="E19" s="13" t="s">
        <v>102</v>
      </c>
      <c r="F19" s="13"/>
      <c r="G19" s="6">
        <f>169471143+94949466</f>
        <v>264420609</v>
      </c>
      <c r="M19" s="12"/>
      <c r="N19" s="12"/>
      <c r="O19" s="21"/>
      <c r="P19" s="29"/>
      <c r="Q19" s="29"/>
      <c r="R19" s="30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</row>
    <row r="20" spans="1:65">
      <c r="A20" s="36"/>
      <c r="E20" s="13"/>
      <c r="F20" s="13"/>
      <c r="M20" s="12"/>
      <c r="N20" s="12"/>
      <c r="O20" s="21"/>
      <c r="P20" s="29"/>
      <c r="Q20" s="29"/>
      <c r="R20" s="30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</row>
    <row r="21" spans="1:65">
      <c r="A21" s="36"/>
      <c r="C21" s="14" t="s">
        <v>30</v>
      </c>
      <c r="D21" s="14"/>
      <c r="E21" s="13"/>
      <c r="F21" s="13"/>
      <c r="G21" s="12"/>
      <c r="L21" s="12"/>
      <c r="M21" s="12"/>
      <c r="N21" s="12"/>
      <c r="O21" s="29"/>
      <c r="P21" s="29"/>
      <c r="Q21" s="29"/>
      <c r="R21" s="30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</row>
    <row r="22" spans="1:65">
      <c r="A22" s="36">
        <v>3</v>
      </c>
      <c r="C22" s="14" t="s">
        <v>60</v>
      </c>
      <c r="D22" s="14"/>
      <c r="E22" s="13" t="s">
        <v>59</v>
      </c>
      <c r="F22" s="13"/>
      <c r="G22" s="5">
        <v>13742257</v>
      </c>
      <c r="M22" s="12"/>
      <c r="N22" s="12"/>
      <c r="O22" s="29"/>
      <c r="P22" s="29"/>
      <c r="Q22" s="29"/>
      <c r="R22" s="30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</row>
    <row r="23" spans="1:65" ht="15.75">
      <c r="A23" s="36">
        <v>4</v>
      </c>
      <c r="C23" s="14" t="s">
        <v>76</v>
      </c>
      <c r="D23" s="14"/>
      <c r="E23" s="13" t="s">
        <v>62</v>
      </c>
      <c r="F23" s="13"/>
      <c r="G23" s="37">
        <f>IF(G22=0,0,G22/G18)</f>
        <v>3.8032457629633129E-2</v>
      </c>
      <c r="L23" s="38">
        <f>G23</f>
        <v>3.8032457629633129E-2</v>
      </c>
      <c r="M23" s="12"/>
      <c r="N23" s="39"/>
      <c r="O23" s="40"/>
      <c r="P23" s="41"/>
      <c r="Q23" s="29"/>
      <c r="R23" s="30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</row>
    <row r="24" spans="1:65" ht="15.75">
      <c r="A24" s="36"/>
      <c r="C24" s="14"/>
      <c r="D24" s="14"/>
      <c r="E24" s="13"/>
      <c r="F24" s="13"/>
      <c r="G24" s="37"/>
      <c r="L24" s="38"/>
      <c r="M24" s="12"/>
      <c r="N24" s="39"/>
      <c r="O24" s="40"/>
      <c r="P24" s="41"/>
      <c r="Q24" s="29"/>
      <c r="R24" s="30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</row>
    <row r="25" spans="1:65" ht="15.75">
      <c r="A25" s="50"/>
      <c r="B25" s="23"/>
      <c r="C25" s="14" t="s">
        <v>89</v>
      </c>
      <c r="D25" s="14"/>
      <c r="E25" s="43"/>
      <c r="F25" s="43"/>
      <c r="G25" s="12"/>
      <c r="H25" s="23"/>
      <c r="I25" s="23"/>
      <c r="J25" s="23"/>
      <c r="K25" s="23"/>
      <c r="L25" s="12"/>
      <c r="M25" s="12"/>
      <c r="N25" s="39"/>
      <c r="O25" s="40"/>
      <c r="P25" s="41"/>
      <c r="Q25" s="29"/>
      <c r="R25" s="30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</row>
    <row r="26" spans="1:65" ht="15.75">
      <c r="A26" s="50" t="s">
        <v>47</v>
      </c>
      <c r="B26" s="23"/>
      <c r="C26" s="14" t="s">
        <v>86</v>
      </c>
      <c r="D26" s="14"/>
      <c r="E26" s="13" t="s">
        <v>87</v>
      </c>
      <c r="F26" s="13"/>
      <c r="G26" s="5">
        <f>318869+207860</f>
        <v>526729</v>
      </c>
      <c r="H26" s="23"/>
      <c r="I26" s="23"/>
      <c r="J26" s="23"/>
      <c r="K26" s="23"/>
      <c r="L26" s="23"/>
      <c r="M26" s="12"/>
      <c r="N26" s="39"/>
      <c r="O26" s="40"/>
      <c r="P26" s="41"/>
      <c r="Q26" s="29"/>
      <c r="R26" s="30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</row>
    <row r="27" spans="1:65" ht="15.75">
      <c r="A27" s="50" t="s">
        <v>32</v>
      </c>
      <c r="B27" s="23"/>
      <c r="C27" s="14" t="s">
        <v>88</v>
      </c>
      <c r="D27" s="14"/>
      <c r="E27" s="13" t="s">
        <v>63</v>
      </c>
      <c r="F27" s="13"/>
      <c r="G27" s="37">
        <f>IF(G26=0,0,G26/G18)</f>
        <v>1.4577516906283321E-3</v>
      </c>
      <c r="H27" s="23"/>
      <c r="I27" s="23"/>
      <c r="J27" s="23"/>
      <c r="K27" s="23"/>
      <c r="L27" s="38">
        <f>G27</f>
        <v>1.4577516906283321E-3</v>
      </c>
      <c r="M27" s="12"/>
      <c r="N27" s="39"/>
      <c r="O27" s="40"/>
      <c r="P27" s="41"/>
      <c r="Q27" s="29"/>
      <c r="R27" s="30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</row>
    <row r="28" spans="1:65" ht="15.75">
      <c r="A28" s="36"/>
      <c r="C28" s="14"/>
      <c r="D28" s="14"/>
      <c r="E28" s="13"/>
      <c r="F28" s="13"/>
      <c r="G28" s="37"/>
      <c r="L28" s="38"/>
      <c r="M28" s="12"/>
      <c r="N28" s="39"/>
      <c r="O28" s="40"/>
      <c r="P28" s="41"/>
      <c r="Q28" s="29"/>
      <c r="R28" s="30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</row>
    <row r="29" spans="1:65">
      <c r="A29" s="42"/>
      <c r="C29" s="14" t="s">
        <v>31</v>
      </c>
      <c r="D29" s="14"/>
      <c r="E29" s="43"/>
      <c r="F29" s="43"/>
      <c r="G29" s="12"/>
      <c r="L29" s="12"/>
      <c r="M29" s="12"/>
      <c r="N29" s="12"/>
      <c r="O29" s="29"/>
      <c r="P29" s="12"/>
      <c r="Q29" s="29"/>
      <c r="R29" s="30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</row>
    <row r="30" spans="1:65" ht="15.75">
      <c r="A30" s="42" t="s">
        <v>34</v>
      </c>
      <c r="C30" s="14" t="s">
        <v>33</v>
      </c>
      <c r="D30" s="14"/>
      <c r="E30" s="13" t="s">
        <v>61</v>
      </c>
      <c r="F30" s="13"/>
      <c r="G30" s="5">
        <v>1944241</v>
      </c>
      <c r="M30" s="12"/>
      <c r="N30" s="44"/>
      <c r="O30" s="29"/>
      <c r="P30" s="45"/>
      <c r="Q30" s="31"/>
      <c r="R30" s="30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</row>
    <row r="31" spans="1:65" ht="15.75">
      <c r="A31" s="42" t="s">
        <v>35</v>
      </c>
      <c r="C31" s="14" t="s">
        <v>77</v>
      </c>
      <c r="D31" s="14"/>
      <c r="E31" s="13" t="s">
        <v>93</v>
      </c>
      <c r="F31" s="13"/>
      <c r="G31" s="37">
        <f>IF(G30=0,0,G30/G18)</f>
        <v>5.3807946870951077E-3</v>
      </c>
      <c r="L31" s="38">
        <f>G31</f>
        <v>5.3807946870951077E-3</v>
      </c>
      <c r="M31" s="12"/>
      <c r="N31" s="39"/>
      <c r="O31" s="29"/>
      <c r="P31" s="41"/>
      <c r="Q31" s="31"/>
      <c r="R31" s="30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</row>
    <row r="32" spans="1:65">
      <c r="A32" s="42"/>
      <c r="C32" s="14"/>
      <c r="D32" s="14"/>
      <c r="E32" s="13"/>
      <c r="F32" s="13"/>
      <c r="G32" s="12"/>
      <c r="L32" s="12"/>
      <c r="M32" s="12"/>
      <c r="Q32" s="29"/>
      <c r="R32" s="30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</row>
    <row r="33" spans="1:65" ht="15.75">
      <c r="A33" s="97" t="s">
        <v>36</v>
      </c>
      <c r="B33" s="46"/>
      <c r="C33" s="15" t="s">
        <v>81</v>
      </c>
      <c r="D33" s="15"/>
      <c r="E33" s="16" t="s">
        <v>90</v>
      </c>
      <c r="F33" s="16"/>
      <c r="G33" s="47"/>
      <c r="L33" s="48">
        <f>L23+L27+L31</f>
        <v>4.4871004007356566E-2</v>
      </c>
      <c r="M33" s="12"/>
      <c r="Q33" s="29"/>
      <c r="R33" s="30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</row>
    <row r="34" spans="1:65">
      <c r="A34" s="42"/>
      <c r="C34" s="14"/>
      <c r="D34" s="14"/>
      <c r="E34" s="13"/>
      <c r="F34" s="13"/>
      <c r="G34" s="12"/>
      <c r="L34" s="12"/>
      <c r="M34" s="12"/>
      <c r="N34" s="12"/>
      <c r="O34" s="29"/>
      <c r="P34" s="49"/>
      <c r="Q34" s="29"/>
      <c r="R34" s="30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</row>
    <row r="35" spans="1:65">
      <c r="A35" s="50"/>
      <c r="B35" s="51"/>
      <c r="C35" s="12" t="s">
        <v>38</v>
      </c>
      <c r="D35" s="12"/>
      <c r="E35" s="13"/>
      <c r="F35" s="13"/>
      <c r="G35" s="12"/>
      <c r="L35" s="12"/>
      <c r="M35" s="52"/>
      <c r="N35" s="51"/>
      <c r="Q35" s="31"/>
      <c r="R35" s="29" t="s">
        <v>4</v>
      </c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</row>
    <row r="36" spans="1:65">
      <c r="A36" s="42" t="s">
        <v>39</v>
      </c>
      <c r="B36" s="51"/>
      <c r="C36" s="12" t="s">
        <v>15</v>
      </c>
      <c r="D36" s="12"/>
      <c r="E36" s="13" t="s">
        <v>65</v>
      </c>
      <c r="F36" s="13"/>
      <c r="G36" s="5">
        <v>9102710</v>
      </c>
      <c r="L36" s="12"/>
      <c r="M36" s="52"/>
      <c r="N36" s="51"/>
      <c r="Q36" s="31"/>
      <c r="R36" s="29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</row>
    <row r="37" spans="1:65">
      <c r="A37" s="42" t="s">
        <v>40</v>
      </c>
      <c r="B37" s="51"/>
      <c r="C37" s="12" t="s">
        <v>78</v>
      </c>
      <c r="D37" s="12"/>
      <c r="E37" s="13" t="s">
        <v>64</v>
      </c>
      <c r="F37" s="13"/>
      <c r="G37" s="37">
        <f>IF(G36=0,0,G36/G19)</f>
        <v>3.4425115479557795E-2</v>
      </c>
      <c r="L37" s="38">
        <f>G37</f>
        <v>3.4425115479557795E-2</v>
      </c>
      <c r="M37" s="52"/>
      <c r="N37" s="51"/>
      <c r="O37" s="29"/>
      <c r="P37" s="29"/>
      <c r="Q37" s="31"/>
      <c r="R37" s="29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</row>
    <row r="38" spans="1:65">
      <c r="A38" s="42"/>
      <c r="C38" s="12"/>
      <c r="D38" s="12"/>
      <c r="E38" s="13"/>
      <c r="F38" s="13"/>
      <c r="G38" s="12"/>
      <c r="L38" s="12"/>
      <c r="M38" s="12"/>
      <c r="O38" s="21"/>
      <c r="P38" s="29"/>
      <c r="Q38" s="21"/>
      <c r="R38" s="30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</row>
    <row r="39" spans="1:65">
      <c r="A39" s="42"/>
      <c r="C39" s="14" t="s">
        <v>16</v>
      </c>
      <c r="D39" s="14"/>
      <c r="E39" s="11"/>
      <c r="F39" s="11"/>
      <c r="M39" s="12"/>
      <c r="O39" s="29"/>
      <c r="P39" s="29"/>
      <c r="Q39" s="29"/>
      <c r="R39" s="30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</row>
    <row r="40" spans="1:65">
      <c r="A40" s="42" t="s">
        <v>41</v>
      </c>
      <c r="C40" s="14" t="s">
        <v>42</v>
      </c>
      <c r="D40" s="14"/>
      <c r="E40" s="13" t="s">
        <v>43</v>
      </c>
      <c r="F40" s="13"/>
      <c r="G40" s="5">
        <v>20778978</v>
      </c>
      <c r="L40" s="12"/>
      <c r="M40" s="12"/>
      <c r="O40" s="29"/>
      <c r="P40" s="29"/>
      <c r="Q40" s="29"/>
      <c r="R40" s="30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</row>
    <row r="41" spans="1:65">
      <c r="A41" s="42" t="s">
        <v>91</v>
      </c>
      <c r="B41" s="51"/>
      <c r="C41" s="12" t="s">
        <v>79</v>
      </c>
      <c r="D41" s="12"/>
      <c r="E41" s="13" t="s">
        <v>94</v>
      </c>
      <c r="F41" s="13"/>
      <c r="G41" s="53">
        <f>IF(G40=0,0,G40/G19)</f>
        <v>7.8583050234182009E-2</v>
      </c>
      <c r="L41" s="38">
        <f>G41</f>
        <v>7.8583050234182009E-2</v>
      </c>
      <c r="M41" s="12"/>
      <c r="P41" s="54"/>
      <c r="Q41" s="31"/>
      <c r="R41" s="29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</row>
    <row r="42" spans="1:65">
      <c r="A42" s="42"/>
      <c r="C42" s="14"/>
      <c r="D42" s="14"/>
      <c r="E42" s="13"/>
      <c r="F42" s="13"/>
      <c r="G42" s="12"/>
      <c r="L42" s="12"/>
      <c r="M42" s="12"/>
      <c r="N42" s="11"/>
      <c r="O42" s="29"/>
      <c r="P42" s="29"/>
      <c r="Q42" s="29"/>
      <c r="R42" s="30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</row>
    <row r="43" spans="1:65" ht="15.75">
      <c r="A43" s="97" t="s">
        <v>92</v>
      </c>
      <c r="B43" s="46"/>
      <c r="C43" s="15" t="s">
        <v>80</v>
      </c>
      <c r="D43" s="15"/>
      <c r="E43" s="16" t="s">
        <v>95</v>
      </c>
      <c r="F43" s="16"/>
      <c r="G43" s="47"/>
      <c r="L43" s="48">
        <f>L37+L41</f>
        <v>0.11300816571373981</v>
      </c>
      <c r="M43" s="12"/>
      <c r="N43" s="11"/>
      <c r="O43" s="29"/>
      <c r="P43" s="29"/>
      <c r="Q43" s="29"/>
      <c r="R43" s="30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</row>
    <row r="44" spans="1:65">
      <c r="M44" s="55"/>
      <c r="N44" s="55"/>
      <c r="O44" s="29"/>
      <c r="P44" s="29"/>
      <c r="Q44" s="29"/>
      <c r="R44" s="30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</row>
    <row r="45" spans="1:65">
      <c r="M45" s="55"/>
      <c r="N45" s="55"/>
      <c r="O45" s="29"/>
      <c r="P45" s="29"/>
      <c r="Q45" s="29"/>
      <c r="R45" s="30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</row>
    <row r="46" spans="1:65">
      <c r="M46" s="55"/>
      <c r="N46" s="55"/>
      <c r="O46" s="29"/>
      <c r="P46" s="29"/>
      <c r="Q46" s="29"/>
      <c r="R46" s="30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</row>
    <row r="47" spans="1:65">
      <c r="M47" s="20"/>
      <c r="N47" s="20"/>
      <c r="O47" s="30"/>
      <c r="P47" s="30"/>
      <c r="Q47" s="30"/>
      <c r="R47" s="30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</row>
    <row r="48" spans="1:65">
      <c r="M48" s="12"/>
      <c r="N48" s="12"/>
      <c r="O48" s="29"/>
      <c r="P48" s="21"/>
      <c r="Q48" s="29"/>
      <c r="R48" s="3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</row>
    <row r="49" spans="1:65" ht="15.75">
      <c r="M49" s="12"/>
      <c r="N49" s="39"/>
      <c r="O49" s="29"/>
      <c r="P49" s="29"/>
      <c r="Q49" s="45"/>
      <c r="R49" s="29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</row>
    <row r="50" spans="1:65" ht="15.75">
      <c r="M50" s="12"/>
      <c r="N50" s="39"/>
      <c r="O50" s="29"/>
      <c r="P50" s="29"/>
      <c r="Q50" s="45"/>
      <c r="R50" s="29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</row>
    <row r="51" spans="1:65" ht="15.75">
      <c r="M51" s="12"/>
      <c r="N51" s="39"/>
      <c r="O51" s="29"/>
      <c r="P51" s="29"/>
      <c r="Q51" s="45"/>
      <c r="R51" s="29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</row>
    <row r="52" spans="1:65" ht="15.75">
      <c r="A52" s="50"/>
      <c r="B52" s="51"/>
      <c r="C52" s="56"/>
      <c r="D52" s="56"/>
      <c r="E52" s="43"/>
      <c r="F52" s="43"/>
      <c r="G52" s="12"/>
      <c r="H52" s="56"/>
      <c r="I52" s="56"/>
      <c r="J52" s="37"/>
      <c r="K52" s="56"/>
      <c r="L52" s="12"/>
      <c r="M52" s="12"/>
      <c r="N52" s="39"/>
      <c r="O52" s="29"/>
      <c r="P52" s="29"/>
      <c r="Q52" s="45"/>
      <c r="R52" s="29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</row>
    <row r="53" spans="1:65" ht="15.75">
      <c r="A53" s="50"/>
      <c r="B53" s="51"/>
      <c r="C53" s="56"/>
      <c r="D53" s="56"/>
      <c r="E53" s="43"/>
      <c r="F53" s="43"/>
      <c r="G53" s="12"/>
      <c r="H53" s="56"/>
      <c r="I53" s="56"/>
      <c r="J53" s="37"/>
      <c r="K53" s="56"/>
      <c r="L53" s="12"/>
      <c r="M53" s="12"/>
      <c r="N53" s="39"/>
      <c r="O53" s="29"/>
      <c r="P53" s="29"/>
      <c r="Q53" s="45"/>
      <c r="R53" s="29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</row>
    <row r="54" spans="1:65" ht="15.75">
      <c r="A54" s="93"/>
      <c r="B54" s="23"/>
      <c r="C54" s="50"/>
      <c r="D54" s="50"/>
      <c r="E54" s="43"/>
      <c r="F54" s="43"/>
      <c r="G54" s="12"/>
      <c r="H54" s="56"/>
      <c r="I54" s="56"/>
      <c r="J54" s="37"/>
      <c r="K54" s="56"/>
      <c r="M54" s="12"/>
      <c r="N54" s="96"/>
      <c r="O54" s="57"/>
      <c r="P54" s="29"/>
      <c r="Q54" s="45"/>
      <c r="R54" s="29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</row>
    <row r="55" spans="1:65" ht="15.75">
      <c r="A55" s="93"/>
      <c r="B55" s="23"/>
      <c r="C55" s="50"/>
      <c r="D55" s="50"/>
      <c r="E55" s="43"/>
      <c r="F55" s="43"/>
      <c r="G55" s="12"/>
      <c r="H55" s="56"/>
      <c r="I55" s="56"/>
      <c r="J55" s="37"/>
      <c r="K55" s="56"/>
      <c r="M55" s="12"/>
      <c r="N55" s="39"/>
      <c r="O55" s="57"/>
      <c r="P55" s="29"/>
      <c r="Q55" s="45"/>
      <c r="R55" s="29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</row>
    <row r="56" spans="1:65" ht="15.75">
      <c r="A56" s="58"/>
      <c r="B56" s="23"/>
      <c r="C56" s="50"/>
      <c r="D56" s="50"/>
      <c r="E56" s="43"/>
      <c r="F56" s="43"/>
      <c r="G56" s="12"/>
      <c r="H56" s="56"/>
      <c r="I56" s="56"/>
      <c r="J56" s="37"/>
      <c r="K56" s="56"/>
      <c r="M56" s="12"/>
      <c r="N56" s="39"/>
      <c r="O56" s="57"/>
      <c r="P56" s="29"/>
      <c r="Q56" s="45"/>
      <c r="R56" s="29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</row>
    <row r="57" spans="1:65">
      <c r="A57" s="25"/>
      <c r="C57" s="56"/>
      <c r="D57" s="56"/>
      <c r="E57" s="56"/>
      <c r="F57" s="56"/>
      <c r="G57" s="12"/>
      <c r="H57" s="56"/>
      <c r="I57" s="56"/>
      <c r="J57" s="56"/>
      <c r="K57" s="56"/>
      <c r="M57" s="12"/>
      <c r="N57" s="12"/>
      <c r="O57" s="29"/>
      <c r="P57" s="29"/>
      <c r="Q57" s="31"/>
      <c r="R57" s="29" t="s">
        <v>4</v>
      </c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</row>
    <row r="58" spans="1:65">
      <c r="N58" s="3"/>
    </row>
    <row r="59" spans="1:65">
      <c r="N59" s="3"/>
    </row>
    <row r="61" spans="1:65">
      <c r="A61" s="25"/>
      <c r="C61" s="56"/>
      <c r="D61" s="56"/>
      <c r="E61" s="56"/>
      <c r="F61" s="56"/>
      <c r="G61" s="12"/>
      <c r="H61" s="56"/>
      <c r="I61" s="56"/>
      <c r="J61" s="56"/>
      <c r="K61" s="56"/>
      <c r="M61" s="12"/>
      <c r="N61" s="3" t="str">
        <f>N4</f>
        <v>Attachment GG - Generic Company</v>
      </c>
      <c r="O61" s="29"/>
      <c r="P61" s="21"/>
      <c r="Q61" s="29"/>
      <c r="R61" s="30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</row>
    <row r="62" spans="1:65">
      <c r="A62" s="25"/>
      <c r="C62" s="14" t="str">
        <f>C5</f>
        <v>Formula Rate calculation</v>
      </c>
      <c r="D62" s="14"/>
      <c r="E62" s="56"/>
      <c r="F62" s="56"/>
      <c r="G62" s="56" t="str">
        <f>G5</f>
        <v xml:space="preserve">     Rate Formula Template</v>
      </c>
      <c r="H62" s="56"/>
      <c r="I62" s="56"/>
      <c r="J62" s="56"/>
      <c r="K62" s="56"/>
      <c r="M62" s="12"/>
      <c r="N62" s="59" t="str">
        <f>N5</f>
        <v>For  the 12 months ended 12/31/17</v>
      </c>
      <c r="O62" s="29"/>
      <c r="P62" s="21"/>
      <c r="Q62" s="29"/>
      <c r="R62" s="30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</row>
    <row r="63" spans="1:65">
      <c r="A63" s="25"/>
      <c r="C63" s="14"/>
      <c r="D63" s="14"/>
      <c r="E63" s="56"/>
      <c r="F63" s="56"/>
      <c r="G63" s="56" t="str">
        <f>G6</f>
        <v xml:space="preserve"> Utilizing Attachment O Data</v>
      </c>
      <c r="H63" s="56"/>
      <c r="I63" s="56"/>
      <c r="J63" s="56"/>
      <c r="K63" s="56"/>
      <c r="L63" s="12"/>
      <c r="M63" s="12"/>
      <c r="O63" s="29"/>
      <c r="P63" s="21"/>
      <c r="Q63" s="29"/>
      <c r="R63" s="30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</row>
    <row r="64" spans="1:65" ht="14.25" customHeight="1">
      <c r="A64" s="25"/>
      <c r="C64" s="56"/>
      <c r="D64" s="56"/>
      <c r="E64" s="56"/>
      <c r="F64" s="56"/>
      <c r="G64" s="56"/>
      <c r="H64" s="56"/>
      <c r="I64" s="56"/>
      <c r="J64" s="56"/>
      <c r="K64" s="56"/>
      <c r="M64" s="12"/>
      <c r="N64" s="56" t="s">
        <v>44</v>
      </c>
      <c r="O64" s="29"/>
      <c r="P64" s="21"/>
      <c r="Q64" s="29"/>
      <c r="R64" s="30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</row>
    <row r="65" spans="1:65">
      <c r="A65" s="25"/>
      <c r="E65" s="56"/>
      <c r="F65" s="56"/>
      <c r="G65" s="56" t="str">
        <f>G8</f>
        <v>Montana-Dakota Utilities Co.</v>
      </c>
      <c r="H65" s="56"/>
      <c r="I65" s="56"/>
      <c r="J65" s="56"/>
      <c r="K65" s="56"/>
      <c r="L65" s="56"/>
      <c r="M65" s="12"/>
      <c r="N65" s="12"/>
      <c r="O65" s="29"/>
      <c r="P65" s="21"/>
      <c r="Q65" s="29"/>
      <c r="R65" s="30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</row>
    <row r="66" spans="1:65">
      <c r="A66" s="25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29"/>
      <c r="P66" s="21"/>
      <c r="Q66" s="29"/>
      <c r="R66" s="30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</row>
    <row r="67" spans="1:65" ht="15.75">
      <c r="A67" s="25"/>
      <c r="C67" s="56"/>
      <c r="D67" s="56"/>
      <c r="E67" s="15" t="s">
        <v>45</v>
      </c>
      <c r="F67" s="15"/>
      <c r="H67" s="20"/>
      <c r="I67" s="20"/>
      <c r="J67" s="20"/>
      <c r="K67" s="20"/>
      <c r="L67" s="20"/>
      <c r="M67" s="12"/>
      <c r="N67" s="12"/>
      <c r="O67" s="29"/>
      <c r="P67" s="21"/>
      <c r="Q67" s="29"/>
      <c r="R67" s="30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</row>
    <row r="68" spans="1:65" ht="15.75">
      <c r="A68" s="25"/>
      <c r="C68" s="56"/>
      <c r="D68" s="56"/>
      <c r="E68" s="15"/>
      <c r="F68" s="15"/>
      <c r="H68" s="20"/>
      <c r="I68" s="20"/>
      <c r="J68" s="20"/>
      <c r="K68" s="20"/>
      <c r="L68" s="20"/>
      <c r="M68" s="12"/>
      <c r="N68" s="12"/>
      <c r="O68" s="29"/>
      <c r="P68" s="21"/>
      <c r="Q68" s="29"/>
      <c r="R68" s="30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</row>
    <row r="69" spans="1:65" ht="15.75">
      <c r="A69" s="25"/>
      <c r="C69" s="60">
        <v>-1</v>
      </c>
      <c r="D69" s="60">
        <v>-2</v>
      </c>
      <c r="E69" s="60">
        <v>-3</v>
      </c>
      <c r="F69" s="60">
        <v>-4</v>
      </c>
      <c r="G69" s="60">
        <v>-5</v>
      </c>
      <c r="H69" s="60">
        <v>-6</v>
      </c>
      <c r="I69" s="60">
        <v>-7</v>
      </c>
      <c r="J69" s="60">
        <v>-8</v>
      </c>
      <c r="K69" s="60">
        <v>-9</v>
      </c>
      <c r="L69" s="60">
        <v>-10</v>
      </c>
      <c r="M69" s="60">
        <v>-11</v>
      </c>
      <c r="N69" s="60">
        <v>-12</v>
      </c>
      <c r="O69" s="29"/>
      <c r="P69" s="21"/>
      <c r="Q69" s="29"/>
      <c r="R69" s="30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</row>
    <row r="70" spans="1:65" ht="63">
      <c r="A70" s="61" t="s">
        <v>51</v>
      </c>
      <c r="B70" s="62"/>
      <c r="C70" s="62" t="s">
        <v>46</v>
      </c>
      <c r="D70" s="63" t="s">
        <v>50</v>
      </c>
      <c r="E70" s="64" t="s">
        <v>72</v>
      </c>
      <c r="F70" s="64" t="s">
        <v>81</v>
      </c>
      <c r="G70" s="65" t="s">
        <v>52</v>
      </c>
      <c r="H70" s="64" t="s">
        <v>73</v>
      </c>
      <c r="I70" s="64" t="s">
        <v>80</v>
      </c>
      <c r="J70" s="65" t="s">
        <v>53</v>
      </c>
      <c r="K70" s="64" t="s">
        <v>37</v>
      </c>
      <c r="L70" s="66" t="s">
        <v>57</v>
      </c>
      <c r="M70" s="67" t="s">
        <v>55</v>
      </c>
      <c r="N70" s="66" t="s">
        <v>83</v>
      </c>
      <c r="O70" s="40"/>
      <c r="P70" s="21"/>
      <c r="Q70" s="29"/>
      <c r="R70" s="30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</row>
    <row r="71" spans="1:65" ht="46.5" customHeight="1">
      <c r="A71" s="68"/>
      <c r="B71" s="69"/>
      <c r="C71" s="69"/>
      <c r="D71" s="69"/>
      <c r="E71" s="70" t="s">
        <v>6</v>
      </c>
      <c r="F71" s="70" t="s">
        <v>98</v>
      </c>
      <c r="G71" s="71" t="s">
        <v>66</v>
      </c>
      <c r="H71" s="70" t="s">
        <v>7</v>
      </c>
      <c r="I71" s="70" t="s">
        <v>99</v>
      </c>
      <c r="J71" s="71" t="s">
        <v>67</v>
      </c>
      <c r="K71" s="70" t="s">
        <v>68</v>
      </c>
      <c r="L71" s="71" t="s">
        <v>69</v>
      </c>
      <c r="M71" s="72" t="s">
        <v>70</v>
      </c>
      <c r="N71" s="84" t="s">
        <v>82</v>
      </c>
      <c r="O71" s="29"/>
      <c r="P71" s="21"/>
      <c r="Q71" s="29"/>
      <c r="R71" s="30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</row>
    <row r="72" spans="1:65">
      <c r="A72" s="73"/>
      <c r="B72" s="20"/>
      <c r="C72" s="20"/>
      <c r="D72" s="20"/>
      <c r="E72" s="20"/>
      <c r="F72" s="20"/>
      <c r="G72" s="74"/>
      <c r="H72" s="20"/>
      <c r="I72" s="20"/>
      <c r="J72" s="74"/>
      <c r="K72" s="20"/>
      <c r="L72" s="74"/>
      <c r="M72" s="12"/>
      <c r="N72" s="75"/>
      <c r="O72" s="29"/>
      <c r="P72" s="21"/>
      <c r="Q72" s="29"/>
      <c r="R72" s="30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</row>
    <row r="73" spans="1:65">
      <c r="A73" s="76" t="s">
        <v>14</v>
      </c>
      <c r="C73" s="2" t="s">
        <v>148</v>
      </c>
      <c r="D73" s="58">
        <v>1355</v>
      </c>
      <c r="E73" s="7">
        <v>9406936</v>
      </c>
      <c r="F73" s="38">
        <f>$L$33</f>
        <v>4.4871004007356566E-2</v>
      </c>
      <c r="G73" s="77">
        <f>E73*F73</f>
        <v>422098.66295294673</v>
      </c>
      <c r="H73" s="7">
        <v>8382401</v>
      </c>
      <c r="I73" s="38">
        <f>$L$43</f>
        <v>0.11300816571373981</v>
      </c>
      <c r="J73" s="77">
        <f>H73*I73</f>
        <v>947279.76128701831</v>
      </c>
      <c r="K73" s="8">
        <v>181554</v>
      </c>
      <c r="L73" s="77">
        <f>G73+J73+K73</f>
        <v>1550932.4242399652</v>
      </c>
      <c r="M73" s="9">
        <v>367059.64557356655</v>
      </c>
      <c r="N73" s="75">
        <f>L73+M73</f>
        <v>1917992.0698135318</v>
      </c>
      <c r="O73" s="78"/>
      <c r="P73" s="78"/>
      <c r="Q73" s="78"/>
      <c r="R73" s="78"/>
      <c r="S73" s="78"/>
      <c r="T73" s="78"/>
      <c r="U73" s="78"/>
    </row>
    <row r="74" spans="1:65">
      <c r="A74" s="76" t="s">
        <v>48</v>
      </c>
      <c r="E74" s="7">
        <v>0</v>
      </c>
      <c r="F74" s="38">
        <f>$L$33</f>
        <v>4.4871004007356566E-2</v>
      </c>
      <c r="G74" s="77">
        <f>E74*F74</f>
        <v>0</v>
      </c>
      <c r="H74" s="7">
        <v>0</v>
      </c>
      <c r="I74" s="38">
        <f>$L$43</f>
        <v>0.11300816571373981</v>
      </c>
      <c r="J74" s="77">
        <f>H74*I74</f>
        <v>0</v>
      </c>
      <c r="K74" s="8">
        <v>0</v>
      </c>
      <c r="L74" s="77">
        <f>G74+J74+K74</f>
        <v>0</v>
      </c>
      <c r="M74" s="9">
        <v>0</v>
      </c>
      <c r="N74" s="75">
        <f>L74+M74</f>
        <v>0</v>
      </c>
      <c r="O74" s="78"/>
      <c r="P74" s="78"/>
      <c r="Q74" s="78"/>
      <c r="R74" s="78"/>
      <c r="S74" s="78"/>
      <c r="T74" s="78"/>
      <c r="U74" s="78"/>
    </row>
    <row r="75" spans="1:65">
      <c r="A75" s="76" t="s">
        <v>49</v>
      </c>
      <c r="E75" s="7">
        <v>0</v>
      </c>
      <c r="F75" s="38">
        <f>$L$33</f>
        <v>4.4871004007356566E-2</v>
      </c>
      <c r="G75" s="77">
        <f>E75*F75</f>
        <v>0</v>
      </c>
      <c r="H75" s="7">
        <v>0</v>
      </c>
      <c r="I75" s="38">
        <f>$L$43</f>
        <v>0.11300816571373981</v>
      </c>
      <c r="J75" s="77">
        <f>H75*I75</f>
        <v>0</v>
      </c>
      <c r="K75" s="8">
        <v>0</v>
      </c>
      <c r="L75" s="77">
        <f>G75+J75+K75</f>
        <v>0</v>
      </c>
      <c r="M75" s="7">
        <v>0</v>
      </c>
      <c r="N75" s="75">
        <f>L75+M75</f>
        <v>0</v>
      </c>
      <c r="O75" s="78"/>
      <c r="P75" s="78"/>
      <c r="Q75" s="78"/>
      <c r="R75" s="78"/>
      <c r="S75" s="78"/>
      <c r="T75" s="78"/>
      <c r="U75" s="78"/>
    </row>
    <row r="76" spans="1:65">
      <c r="A76" s="76"/>
      <c r="G76" s="77"/>
      <c r="J76" s="77"/>
      <c r="L76" s="77"/>
      <c r="N76" s="77"/>
      <c r="O76" s="78"/>
      <c r="P76" s="78"/>
      <c r="Q76" s="78"/>
      <c r="R76" s="78"/>
      <c r="S76" s="78"/>
      <c r="T76" s="78"/>
      <c r="U76" s="78"/>
    </row>
    <row r="77" spans="1:65">
      <c r="A77" s="76"/>
      <c r="G77" s="77"/>
      <c r="J77" s="77"/>
      <c r="L77" s="77"/>
      <c r="N77" s="77"/>
      <c r="O77" s="78"/>
      <c r="P77" s="78"/>
      <c r="Q77" s="78"/>
      <c r="R77" s="78"/>
      <c r="S77" s="78"/>
      <c r="T77" s="78"/>
      <c r="U77" s="78"/>
    </row>
    <row r="78" spans="1:65">
      <c r="A78" s="76"/>
      <c r="G78" s="77"/>
      <c r="J78" s="77"/>
      <c r="L78" s="77"/>
      <c r="N78" s="77"/>
      <c r="O78" s="78"/>
      <c r="P78" s="78"/>
      <c r="Q78" s="78"/>
      <c r="R78" s="78"/>
      <c r="S78" s="78"/>
      <c r="T78" s="78"/>
      <c r="U78" s="78"/>
    </row>
    <row r="79" spans="1:65">
      <c r="A79" s="76"/>
      <c r="G79" s="77"/>
      <c r="J79" s="77"/>
      <c r="L79" s="77"/>
      <c r="N79" s="77"/>
      <c r="O79" s="78"/>
      <c r="P79" s="78"/>
      <c r="Q79" s="78"/>
      <c r="R79" s="78"/>
      <c r="S79" s="78"/>
      <c r="T79" s="78"/>
      <c r="U79" s="78"/>
    </row>
    <row r="80" spans="1:65">
      <c r="A80" s="76"/>
      <c r="G80" s="77"/>
      <c r="J80" s="77"/>
      <c r="L80" s="77"/>
      <c r="N80" s="77"/>
      <c r="O80" s="78"/>
      <c r="P80" s="78"/>
      <c r="Q80" s="78"/>
      <c r="R80" s="78"/>
      <c r="S80" s="78"/>
      <c r="T80" s="78"/>
      <c r="U80" s="78"/>
    </row>
    <row r="81" spans="1:21">
      <c r="A81" s="76"/>
      <c r="C81" s="78"/>
      <c r="D81" s="78"/>
      <c r="E81" s="78"/>
      <c r="F81" s="78"/>
      <c r="G81" s="79"/>
      <c r="H81" s="78"/>
      <c r="I81" s="78"/>
      <c r="J81" s="79"/>
      <c r="K81" s="78"/>
      <c r="L81" s="79"/>
      <c r="M81" s="78"/>
      <c r="N81" s="79"/>
      <c r="O81" s="78"/>
      <c r="P81" s="78"/>
      <c r="Q81" s="78"/>
      <c r="R81" s="78"/>
      <c r="S81" s="78"/>
      <c r="T81" s="78"/>
      <c r="U81" s="78"/>
    </row>
    <row r="82" spans="1:21">
      <c r="A82" s="76"/>
      <c r="C82" s="78"/>
      <c r="D82" s="78"/>
      <c r="E82" s="78"/>
      <c r="F82" s="78"/>
      <c r="G82" s="79"/>
      <c r="H82" s="78"/>
      <c r="I82" s="78"/>
      <c r="J82" s="79"/>
      <c r="K82" s="78"/>
      <c r="L82" s="79"/>
      <c r="M82" s="78"/>
      <c r="N82" s="79"/>
      <c r="O82" s="78"/>
      <c r="P82" s="78"/>
      <c r="Q82" s="78"/>
      <c r="R82" s="78"/>
      <c r="S82" s="78"/>
      <c r="T82" s="78"/>
      <c r="U82" s="78"/>
    </row>
    <row r="83" spans="1:21">
      <c r="A83" s="76"/>
      <c r="C83" s="78"/>
      <c r="D83" s="78"/>
      <c r="E83" s="78"/>
      <c r="F83" s="78"/>
      <c r="G83" s="79"/>
      <c r="H83" s="78"/>
      <c r="I83" s="78"/>
      <c r="J83" s="79"/>
      <c r="K83" s="78"/>
      <c r="L83" s="79"/>
      <c r="M83" s="78"/>
      <c r="N83" s="79"/>
      <c r="O83" s="78"/>
      <c r="P83" s="78"/>
      <c r="Q83" s="78"/>
      <c r="R83" s="78"/>
      <c r="S83" s="78"/>
      <c r="T83" s="78"/>
      <c r="U83" s="78"/>
    </row>
    <row r="84" spans="1:21">
      <c r="A84" s="76"/>
      <c r="C84" s="78"/>
      <c r="D84" s="78"/>
      <c r="E84" s="78"/>
      <c r="F84" s="78"/>
      <c r="G84" s="79"/>
      <c r="H84" s="78"/>
      <c r="I84" s="78"/>
      <c r="J84" s="79"/>
      <c r="K84" s="78"/>
      <c r="L84" s="79"/>
      <c r="M84" s="78"/>
      <c r="N84" s="79"/>
      <c r="O84" s="78"/>
      <c r="P84" s="78"/>
      <c r="Q84" s="78"/>
      <c r="R84" s="78"/>
      <c r="S84" s="78"/>
      <c r="T84" s="78"/>
      <c r="U84" s="78"/>
    </row>
    <row r="85" spans="1:21">
      <c r="A85" s="76"/>
      <c r="C85" s="78"/>
      <c r="D85" s="78"/>
      <c r="E85" s="78"/>
      <c r="F85" s="78"/>
      <c r="G85" s="79"/>
      <c r="H85" s="78"/>
      <c r="I85" s="78"/>
      <c r="J85" s="79"/>
      <c r="K85" s="78"/>
      <c r="L85" s="79"/>
      <c r="M85" s="78"/>
      <c r="N85" s="79"/>
      <c r="O85" s="78"/>
      <c r="P85" s="78"/>
      <c r="Q85" s="78"/>
      <c r="R85" s="78"/>
      <c r="S85" s="78"/>
      <c r="T85" s="78"/>
      <c r="U85" s="78"/>
    </row>
    <row r="86" spans="1:21">
      <c r="A86" s="76"/>
      <c r="C86" s="78"/>
      <c r="D86" s="78"/>
      <c r="E86" s="78"/>
      <c r="F86" s="78"/>
      <c r="G86" s="79"/>
      <c r="H86" s="78"/>
      <c r="I86" s="78"/>
      <c r="J86" s="79"/>
      <c r="K86" s="78"/>
      <c r="L86" s="79"/>
      <c r="M86" s="78"/>
      <c r="N86" s="79"/>
      <c r="O86" s="78"/>
      <c r="P86" s="78"/>
      <c r="Q86" s="78"/>
      <c r="R86" s="78"/>
      <c r="S86" s="78"/>
      <c r="T86" s="78"/>
      <c r="U86" s="78"/>
    </row>
    <row r="87" spans="1:21">
      <c r="A87" s="76"/>
      <c r="C87" s="78"/>
      <c r="D87" s="78"/>
      <c r="E87" s="78"/>
      <c r="F87" s="78"/>
      <c r="G87" s="79"/>
      <c r="H87" s="78"/>
      <c r="I87" s="78"/>
      <c r="J87" s="79"/>
      <c r="K87" s="78"/>
      <c r="L87" s="79"/>
      <c r="M87" s="78"/>
      <c r="N87" s="79"/>
      <c r="O87" s="78"/>
      <c r="P87" s="78"/>
      <c r="Q87" s="78"/>
      <c r="R87" s="78"/>
      <c r="S87" s="78"/>
      <c r="T87" s="78"/>
      <c r="U87" s="78"/>
    </row>
    <row r="88" spans="1:21">
      <c r="A88" s="76"/>
      <c r="C88" s="78"/>
      <c r="D88" s="78"/>
      <c r="E88" s="78"/>
      <c r="F88" s="78"/>
      <c r="G88" s="79"/>
      <c r="H88" s="78"/>
      <c r="I88" s="78"/>
      <c r="J88" s="79"/>
      <c r="K88" s="78"/>
      <c r="L88" s="79"/>
      <c r="M88" s="78"/>
      <c r="N88" s="79"/>
      <c r="O88" s="78"/>
      <c r="P88" s="78"/>
      <c r="Q88" s="78"/>
      <c r="R88" s="78"/>
      <c r="S88" s="78"/>
      <c r="T88" s="78"/>
      <c r="U88" s="78"/>
    </row>
    <row r="89" spans="1:21">
      <c r="A89" s="76"/>
      <c r="C89" s="78"/>
      <c r="D89" s="78"/>
      <c r="E89" s="78"/>
      <c r="F89" s="78"/>
      <c r="G89" s="79"/>
      <c r="H89" s="78"/>
      <c r="I89" s="78"/>
      <c r="J89" s="79"/>
      <c r="K89" s="78"/>
      <c r="L89" s="79"/>
      <c r="M89" s="78"/>
      <c r="N89" s="79"/>
      <c r="O89" s="78"/>
      <c r="P89" s="78"/>
      <c r="Q89" s="78"/>
      <c r="R89" s="78"/>
      <c r="S89" s="78"/>
      <c r="T89" s="78"/>
      <c r="U89" s="78"/>
    </row>
    <row r="90" spans="1:21">
      <c r="A90" s="76"/>
      <c r="C90" s="78"/>
      <c r="D90" s="78"/>
      <c r="E90" s="78"/>
      <c r="F90" s="78"/>
      <c r="G90" s="79"/>
      <c r="H90" s="78"/>
      <c r="I90" s="78"/>
      <c r="J90" s="79"/>
      <c r="K90" s="78"/>
      <c r="L90" s="79"/>
      <c r="M90" s="78"/>
      <c r="N90" s="79"/>
      <c r="O90" s="78"/>
      <c r="P90" s="78"/>
      <c r="Q90" s="78"/>
      <c r="R90" s="78"/>
      <c r="S90" s="78"/>
      <c r="T90" s="78"/>
      <c r="U90" s="78"/>
    </row>
    <row r="91" spans="1:21">
      <c r="A91" s="76"/>
      <c r="C91" s="78"/>
      <c r="D91" s="78"/>
      <c r="E91" s="78"/>
      <c r="F91" s="78"/>
      <c r="G91" s="79"/>
      <c r="H91" s="78"/>
      <c r="I91" s="78"/>
      <c r="J91" s="79"/>
      <c r="K91" s="78"/>
      <c r="L91" s="79"/>
      <c r="M91" s="78"/>
      <c r="N91" s="79"/>
      <c r="O91" s="78"/>
      <c r="P91" s="78"/>
      <c r="Q91" s="78"/>
      <c r="R91" s="78"/>
      <c r="S91" s="78"/>
      <c r="T91" s="78"/>
      <c r="U91" s="78"/>
    </row>
    <row r="92" spans="1:21">
      <c r="A92" s="80"/>
      <c r="B92" s="10"/>
      <c r="C92" s="81"/>
      <c r="D92" s="81"/>
      <c r="E92" s="81"/>
      <c r="F92" s="81"/>
      <c r="G92" s="82"/>
      <c r="H92" s="81"/>
      <c r="I92" s="81"/>
      <c r="J92" s="82"/>
      <c r="K92" s="81"/>
      <c r="L92" s="82"/>
      <c r="M92" s="81"/>
      <c r="N92" s="82"/>
      <c r="O92" s="78"/>
      <c r="P92" s="78"/>
      <c r="Q92" s="78"/>
      <c r="R92" s="78"/>
      <c r="S92" s="78"/>
      <c r="T92" s="78"/>
      <c r="U92" s="78"/>
    </row>
    <row r="93" spans="1:21">
      <c r="A93" s="26" t="s">
        <v>54</v>
      </c>
      <c r="B93" s="51"/>
      <c r="C93" s="14" t="s">
        <v>56</v>
      </c>
      <c r="D93" s="14"/>
      <c r="E93" s="43"/>
      <c r="F93" s="43"/>
      <c r="G93" s="12"/>
      <c r="H93" s="12"/>
      <c r="I93" s="12"/>
      <c r="J93" s="12"/>
      <c r="K93" s="12"/>
      <c r="L93" s="86">
        <f>SUM(L73:L92)</f>
        <v>1550932.4242399652</v>
      </c>
      <c r="M93" s="86">
        <f>SUM(M73:M92)</f>
        <v>367059.64557356655</v>
      </c>
      <c r="N93" s="86">
        <f>SUM(N73:N92)</f>
        <v>1917992.0698135318</v>
      </c>
      <c r="O93" s="78"/>
      <c r="P93" s="78"/>
      <c r="Q93" s="78"/>
      <c r="R93" s="78"/>
      <c r="S93" s="78"/>
      <c r="T93" s="78"/>
      <c r="U93" s="78"/>
    </row>
    <row r="94" spans="1:21">
      <c r="A94" s="90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</row>
    <row r="95" spans="1:21">
      <c r="A95" s="91">
        <v>3</v>
      </c>
      <c r="B95" s="78"/>
      <c r="C95" s="56" t="s">
        <v>71</v>
      </c>
      <c r="D95" s="78"/>
      <c r="E95" s="78"/>
      <c r="F95" s="78"/>
      <c r="G95" s="78"/>
      <c r="H95" s="78"/>
      <c r="I95" s="78"/>
      <c r="J95" s="78"/>
      <c r="K95" s="78"/>
      <c r="L95" s="86">
        <f>L93</f>
        <v>1550932.4242399652</v>
      </c>
      <c r="M95" s="78"/>
      <c r="N95" s="78"/>
      <c r="O95" s="78"/>
      <c r="P95" s="78"/>
      <c r="Q95" s="78"/>
      <c r="R95" s="78"/>
      <c r="S95" s="78"/>
      <c r="T95" s="78"/>
      <c r="U95" s="78"/>
    </row>
    <row r="96" spans="1:21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</row>
    <row r="97" spans="1:21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</row>
    <row r="98" spans="1:21">
      <c r="A98" s="56" t="s">
        <v>17</v>
      </c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</row>
    <row r="99" spans="1:21" ht="15.75" thickBot="1">
      <c r="A99" s="92" t="s">
        <v>18</v>
      </c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</row>
    <row r="100" spans="1:21" ht="33" customHeight="1">
      <c r="A100" s="89" t="s">
        <v>19</v>
      </c>
      <c r="B100" s="88"/>
      <c r="C100" s="241" t="s">
        <v>100</v>
      </c>
      <c r="D100" s="241"/>
      <c r="E100" s="241"/>
      <c r="F100" s="241"/>
      <c r="G100" s="241"/>
      <c r="H100" s="241"/>
      <c r="I100" s="241"/>
      <c r="J100" s="241"/>
      <c r="K100" s="241"/>
      <c r="L100" s="241"/>
      <c r="M100" s="241"/>
      <c r="N100" s="241"/>
      <c r="O100" s="78"/>
      <c r="P100" s="78"/>
      <c r="Q100" s="78"/>
      <c r="R100" s="78"/>
      <c r="S100" s="78"/>
      <c r="T100" s="78"/>
      <c r="U100" s="78"/>
    </row>
    <row r="101" spans="1:21" ht="34.5" customHeight="1">
      <c r="A101" s="89" t="s">
        <v>20</v>
      </c>
      <c r="B101" s="88"/>
      <c r="C101" s="241" t="s">
        <v>101</v>
      </c>
      <c r="D101" s="241"/>
      <c r="E101" s="241"/>
      <c r="F101" s="241"/>
      <c r="G101" s="241"/>
      <c r="H101" s="241"/>
      <c r="I101" s="241"/>
      <c r="J101" s="241"/>
      <c r="K101" s="241"/>
      <c r="L101" s="241"/>
      <c r="M101" s="241"/>
      <c r="N101" s="241"/>
      <c r="O101" s="78"/>
      <c r="P101" s="78"/>
      <c r="Q101" s="78"/>
      <c r="R101" s="78"/>
      <c r="S101" s="78"/>
      <c r="T101" s="78"/>
      <c r="U101" s="78"/>
    </row>
    <row r="102" spans="1:21" ht="34.5" customHeight="1">
      <c r="A102" s="89" t="s">
        <v>21</v>
      </c>
      <c r="B102" s="88"/>
      <c r="C102" s="238" t="s">
        <v>103</v>
      </c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78"/>
      <c r="P102" s="78"/>
      <c r="Q102" s="78"/>
      <c r="R102" s="78"/>
      <c r="S102" s="78"/>
      <c r="T102" s="78"/>
      <c r="U102" s="78"/>
    </row>
    <row r="103" spans="1:21">
      <c r="A103" s="89" t="s">
        <v>22</v>
      </c>
      <c r="B103" s="88"/>
      <c r="C103" s="240" t="s">
        <v>74</v>
      </c>
      <c r="D103" s="240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78"/>
      <c r="P103" s="78"/>
      <c r="Q103" s="78"/>
      <c r="R103" s="78"/>
      <c r="S103" s="78"/>
      <c r="T103" s="78"/>
      <c r="U103" s="78"/>
    </row>
    <row r="104" spans="1:21">
      <c r="A104" s="87" t="s">
        <v>23</v>
      </c>
      <c r="B104" s="88"/>
      <c r="C104" s="242" t="s">
        <v>75</v>
      </c>
      <c r="D104" s="242"/>
      <c r="E104" s="242"/>
      <c r="F104" s="242"/>
      <c r="G104" s="242"/>
      <c r="H104" s="242"/>
      <c r="I104" s="242"/>
      <c r="J104" s="242"/>
      <c r="K104" s="242"/>
      <c r="L104" s="242"/>
      <c r="M104" s="242"/>
      <c r="N104" s="242"/>
      <c r="O104" s="78"/>
      <c r="P104" s="78"/>
      <c r="Q104" s="78"/>
      <c r="R104" s="78"/>
      <c r="S104" s="78"/>
      <c r="T104" s="78"/>
      <c r="U104" s="78"/>
    </row>
    <row r="105" spans="1:21">
      <c r="A105" s="87" t="s">
        <v>24</v>
      </c>
      <c r="B105" s="88"/>
      <c r="C105" s="243" t="s">
        <v>104</v>
      </c>
      <c r="D105" s="242"/>
      <c r="E105" s="242"/>
      <c r="F105" s="242"/>
      <c r="G105" s="242"/>
      <c r="H105" s="242"/>
      <c r="I105" s="242"/>
      <c r="J105" s="242"/>
      <c r="K105" s="242"/>
      <c r="L105" s="242"/>
      <c r="M105" s="242"/>
      <c r="N105" s="242"/>
      <c r="O105" s="78"/>
      <c r="P105" s="78"/>
      <c r="Q105" s="78"/>
      <c r="R105" s="78"/>
      <c r="S105" s="78"/>
      <c r="T105" s="78"/>
      <c r="U105" s="78"/>
    </row>
    <row r="106" spans="1:21">
      <c r="A106" s="87" t="s">
        <v>25</v>
      </c>
      <c r="B106" s="88"/>
      <c r="C106" s="237" t="s">
        <v>106</v>
      </c>
      <c r="D106" s="237"/>
      <c r="E106" s="237"/>
      <c r="F106" s="237"/>
      <c r="G106" s="237"/>
      <c r="H106" s="237"/>
      <c r="I106" s="237"/>
      <c r="J106" s="237"/>
      <c r="K106" s="237"/>
      <c r="L106" s="237"/>
      <c r="M106" s="237"/>
      <c r="N106" s="237"/>
      <c r="O106" s="78"/>
      <c r="P106" s="78"/>
      <c r="Q106" s="78"/>
      <c r="R106" s="78"/>
      <c r="S106" s="78"/>
      <c r="T106" s="78"/>
      <c r="U106" s="78"/>
    </row>
    <row r="107" spans="1:21">
      <c r="A107" s="98" t="s">
        <v>96</v>
      </c>
      <c r="B107" s="23"/>
      <c r="C107" s="237" t="s">
        <v>97</v>
      </c>
      <c r="D107" s="237"/>
      <c r="E107" s="237"/>
      <c r="F107" s="237"/>
      <c r="G107" s="237"/>
      <c r="H107" s="237"/>
      <c r="I107" s="237"/>
      <c r="J107" s="237"/>
      <c r="K107" s="237"/>
      <c r="L107" s="237"/>
      <c r="M107" s="237"/>
      <c r="N107" s="237"/>
      <c r="O107" s="78"/>
      <c r="P107" s="78"/>
      <c r="Q107" s="78"/>
      <c r="R107" s="78"/>
      <c r="S107" s="78"/>
      <c r="T107" s="78"/>
      <c r="U107" s="78"/>
    </row>
    <row r="108" spans="1:21">
      <c r="A108" s="83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</row>
    <row r="109" spans="1:21" ht="15.75">
      <c r="A109" s="93"/>
      <c r="B109" s="94"/>
      <c r="C109" s="95"/>
      <c r="D109" s="50"/>
      <c r="E109" s="43"/>
      <c r="F109" s="43"/>
      <c r="G109" s="12"/>
      <c r="H109" s="56"/>
      <c r="I109" s="56"/>
      <c r="J109" s="37"/>
      <c r="K109" s="56"/>
      <c r="M109" s="12"/>
      <c r="N109" s="96"/>
      <c r="O109" s="78"/>
      <c r="P109" s="78"/>
      <c r="Q109" s="78"/>
      <c r="R109" s="78"/>
      <c r="S109" s="78"/>
      <c r="T109" s="78"/>
      <c r="U109" s="78"/>
    </row>
    <row r="110" spans="1:21" ht="15.75">
      <c r="A110" s="93"/>
      <c r="B110" s="94"/>
      <c r="C110" s="95"/>
      <c r="D110" s="50"/>
      <c r="E110" s="43"/>
      <c r="F110" s="43"/>
      <c r="G110" s="12"/>
      <c r="H110" s="56"/>
      <c r="I110" s="56"/>
      <c r="J110" s="37"/>
      <c r="K110" s="56"/>
      <c r="M110" s="12"/>
      <c r="N110" s="39"/>
      <c r="O110" s="78"/>
      <c r="P110" s="78"/>
      <c r="Q110" s="78"/>
      <c r="R110" s="78"/>
      <c r="S110" s="78"/>
      <c r="T110" s="78"/>
      <c r="U110" s="78"/>
    </row>
    <row r="111" spans="1:21"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</row>
    <row r="112" spans="1:21"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</row>
    <row r="113" spans="3:21"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</row>
    <row r="114" spans="3:21"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</row>
    <row r="115" spans="3:21"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</row>
    <row r="116" spans="3:21"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</row>
    <row r="117" spans="3:21"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</row>
    <row r="118" spans="3:21"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</row>
    <row r="119" spans="3:21"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</row>
    <row r="120" spans="3:21"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</row>
    <row r="121" spans="3:21"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</row>
    <row r="122" spans="3:21"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</row>
    <row r="123" spans="3:21"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</row>
    <row r="124" spans="3:21"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</row>
    <row r="125" spans="3:21"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</row>
    <row r="126" spans="3:21"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</row>
    <row r="127" spans="3:21"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</row>
    <row r="128" spans="3:21"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</row>
    <row r="129" spans="3:21"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</row>
    <row r="130" spans="3:21"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</row>
    <row r="131" spans="3:21"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</row>
    <row r="132" spans="3:21"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</row>
    <row r="133" spans="3:21"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</row>
    <row r="134" spans="3:21"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</row>
    <row r="135" spans="3:21"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</row>
    <row r="136" spans="3:21"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</row>
    <row r="137" spans="3:21"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</row>
    <row r="138" spans="3:21"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</row>
    <row r="139" spans="3:21"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</row>
    <row r="140" spans="3:21"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</row>
    <row r="141" spans="3:21"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</row>
    <row r="142" spans="3:21"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</row>
    <row r="143" spans="3:21"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</row>
    <row r="144" spans="3:21"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</row>
    <row r="145" spans="3:21"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</row>
    <row r="146" spans="3:21"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</row>
    <row r="147" spans="3:21"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</row>
    <row r="148" spans="3:21"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</row>
    <row r="149" spans="3:21"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</row>
    <row r="150" spans="3:21"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</row>
    <row r="151" spans="3:21"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</row>
    <row r="152" spans="3:21"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</row>
    <row r="153" spans="3:21"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</row>
    <row r="154" spans="3:21"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</row>
    <row r="155" spans="3:21"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</row>
    <row r="156" spans="3:21"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</row>
    <row r="157" spans="3:21"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</row>
    <row r="158" spans="3:21"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</row>
    <row r="159" spans="3:21"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</row>
    <row r="160" spans="3:21"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</row>
    <row r="161" spans="3:21"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</row>
    <row r="162" spans="3:21"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</row>
    <row r="163" spans="3:21"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</row>
    <row r="164" spans="3:21"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</row>
    <row r="165" spans="3:21"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</row>
    <row r="166" spans="3:21"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</row>
    <row r="167" spans="3:21"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</row>
    <row r="168" spans="3:21"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</row>
    <row r="169" spans="3:21"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</row>
    <row r="170" spans="3:21"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</row>
    <row r="171" spans="3:21"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</row>
    <row r="172" spans="3:21"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</row>
    <row r="173" spans="3:21"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</row>
    <row r="174" spans="3:21"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</row>
    <row r="175" spans="3:21"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</row>
    <row r="176" spans="3:21"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</row>
    <row r="177" spans="3:21"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</row>
    <row r="178" spans="3:21"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</row>
    <row r="179" spans="3:21"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</row>
    <row r="180" spans="3:21"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</row>
    <row r="181" spans="3:21"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</row>
    <row r="182" spans="3:21"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</row>
    <row r="183" spans="3:21"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</row>
    <row r="184" spans="3:21"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</row>
    <row r="185" spans="3:21"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</row>
    <row r="186" spans="3:21"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</row>
    <row r="187" spans="3:21"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</row>
    <row r="188" spans="3:21"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</row>
    <row r="189" spans="3:21"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</row>
    <row r="190" spans="3:21"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</row>
    <row r="191" spans="3:21"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</row>
    <row r="192" spans="3:21"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</row>
    <row r="193" spans="3:21"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</row>
    <row r="194" spans="3:21"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</row>
    <row r="195" spans="3:21"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</row>
    <row r="196" spans="3:21"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</row>
    <row r="197" spans="3:21"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</row>
    <row r="198" spans="3:21"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</row>
    <row r="199" spans="3:21"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</row>
    <row r="200" spans="3:21"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</row>
    <row r="201" spans="3:21"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</row>
    <row r="202" spans="3:21"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</row>
    <row r="203" spans="3:21"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</row>
    <row r="204" spans="3:21"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</row>
    <row r="205" spans="3:21"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</row>
    <row r="206" spans="3:21"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</row>
    <row r="207" spans="3:21"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</row>
    <row r="208" spans="3:21"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</row>
    <row r="209" spans="3:21"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</row>
    <row r="210" spans="3:21"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</row>
    <row r="211" spans="3:21"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</row>
    <row r="212" spans="3:21"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</row>
    <row r="213" spans="3:21"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</row>
    <row r="214" spans="3:21"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</row>
    <row r="215" spans="3:21"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</row>
    <row r="216" spans="3:21"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</row>
    <row r="217" spans="3:21"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</row>
    <row r="218" spans="3:21"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</row>
    <row r="219" spans="3:21"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</row>
    <row r="220" spans="3:21"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</row>
    <row r="221" spans="3:21"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</row>
    <row r="222" spans="3:21"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</row>
    <row r="223" spans="3:21"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</row>
    <row r="224" spans="3:21"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</row>
    <row r="225" spans="3:21"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</row>
    <row r="226" spans="3:21"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</row>
    <row r="227" spans="3:21"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</row>
    <row r="228" spans="3:21"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</row>
    <row r="229" spans="3:21"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</row>
    <row r="230" spans="3:21"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</row>
    <row r="231" spans="3:21"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</row>
    <row r="232" spans="3:21"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</row>
    <row r="233" spans="3:21"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</row>
    <row r="234" spans="3:21"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</row>
    <row r="235" spans="3:21"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</row>
    <row r="236" spans="3:21"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</row>
    <row r="237" spans="3:21"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</row>
    <row r="238" spans="3:21"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</row>
    <row r="239" spans="3:21"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</row>
    <row r="240" spans="3:21"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</row>
    <row r="241" spans="3:21"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</row>
    <row r="242" spans="3:21"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</row>
    <row r="243" spans="3:21"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</row>
    <row r="244" spans="3:21"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</row>
    <row r="245" spans="3:21"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</row>
    <row r="246" spans="3:21"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</row>
    <row r="247" spans="3:21"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</row>
    <row r="248" spans="3:21"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</row>
    <row r="249" spans="3:21"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</row>
    <row r="250" spans="3:21"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</row>
    <row r="251" spans="3:21"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</row>
    <row r="252" spans="3:21"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</row>
    <row r="253" spans="3:21"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</row>
    <row r="254" spans="3:21"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</row>
    <row r="255" spans="3:21"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</row>
    <row r="256" spans="3:21"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</row>
    <row r="257" spans="3:21"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</row>
    <row r="258" spans="3:21"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</row>
    <row r="259" spans="3:21"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</row>
    <row r="260" spans="3:21"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</row>
    <row r="261" spans="3:21"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</row>
    <row r="262" spans="3:21"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</row>
    <row r="263" spans="3:21"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</row>
    <row r="264" spans="3:21"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</row>
    <row r="265" spans="3:21"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</row>
    <row r="266" spans="3:21"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</row>
    <row r="267" spans="3:21"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</row>
    <row r="268" spans="3:21"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</row>
    <row r="269" spans="3:21"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</row>
    <row r="270" spans="3:21"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</row>
    <row r="271" spans="3:21"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</row>
    <row r="272" spans="3:21"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</row>
    <row r="273" spans="3:21"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</row>
    <row r="274" spans="3:21"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</row>
    <row r="275" spans="3:21"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</row>
    <row r="276" spans="3:21"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</row>
    <row r="277" spans="3:21"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</row>
    <row r="278" spans="3:21"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</row>
    <row r="279" spans="3:21"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</row>
    <row r="280" spans="3:21"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</row>
    <row r="281" spans="3:21"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</row>
    <row r="282" spans="3:21"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</row>
    <row r="283" spans="3:21"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</row>
    <row r="284" spans="3:21"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</row>
    <row r="285" spans="3:21"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</row>
    <row r="286" spans="3:21"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</row>
    <row r="287" spans="3:21"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</row>
    <row r="288" spans="3:21"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</row>
    <row r="289" spans="3:21"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</row>
    <row r="290" spans="3:21"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</row>
    <row r="291" spans="3:21"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</row>
    <row r="292" spans="3:21"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</row>
    <row r="293" spans="3:21"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</row>
    <row r="294" spans="3:21"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</row>
    <row r="295" spans="3:21"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</row>
    <row r="296" spans="3:21"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</row>
    <row r="297" spans="3:21"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</row>
    <row r="298" spans="3:21"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</row>
    <row r="299" spans="3:21"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</row>
    <row r="300" spans="3:21"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</row>
    <row r="301" spans="3:21"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</row>
    <row r="302" spans="3:21"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</row>
    <row r="303" spans="3:21"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</row>
    <row r="304" spans="3:21"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</row>
    <row r="305" spans="3:14"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</row>
    <row r="306" spans="3:14"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</row>
  </sheetData>
  <mergeCells count="8">
    <mergeCell ref="C107:N107"/>
    <mergeCell ref="C106:N106"/>
    <mergeCell ref="C102:N102"/>
    <mergeCell ref="C103:N103"/>
    <mergeCell ref="C100:N100"/>
    <mergeCell ref="C101:N101"/>
    <mergeCell ref="C104:N104"/>
    <mergeCell ref="C105:N105"/>
  </mergeCells>
  <phoneticPr fontId="0" type="noConversion"/>
  <printOptions horizontalCentered="1"/>
  <pageMargins left="0.32" right="0.3" top="0.77" bottom="0.75" header="0.5" footer="0.5"/>
  <pageSetup scale="54" fitToHeight="0" orientation="landscape" horizontalDpi="300" verticalDpi="300" r:id="rId1"/>
  <headerFooter alignWithMargins="0">
    <oddFooter>&amp;RV30
EFF 11.19.13</oddFooter>
  </headerFooter>
  <rowBreaks count="1" manualBreakCount="1">
    <brk id="5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showGridLines="0" workbookViewId="0">
      <selection activeCell="A9" sqref="A9"/>
    </sheetView>
  </sheetViews>
  <sheetFormatPr defaultRowHeight="12.75"/>
  <cols>
    <col min="1" max="1" width="8.88671875" style="117"/>
    <col min="2" max="2" width="42.109375" style="117" bestFit="1" customWidth="1"/>
    <col min="3" max="3" width="9.88671875" style="117" bestFit="1" customWidth="1"/>
    <col min="4" max="4" width="8.88671875" style="117"/>
    <col min="5" max="5" width="11.109375" style="117" bestFit="1" customWidth="1"/>
    <col min="6" max="6" width="9.88671875" style="117" bestFit="1" customWidth="1"/>
    <col min="7" max="7" width="9.5546875" style="117" bestFit="1" customWidth="1"/>
    <col min="8" max="8" width="14" style="117" bestFit="1" customWidth="1"/>
    <col min="9" max="9" width="8.77734375" style="117" bestFit="1" customWidth="1"/>
    <col min="10" max="10" width="8.88671875" style="117"/>
    <col min="11" max="11" width="11.88671875" style="117" bestFit="1" customWidth="1"/>
    <col min="12" max="12" width="10.88671875" style="117" bestFit="1" customWidth="1"/>
    <col min="13" max="16384" width="8.88671875" style="117"/>
  </cols>
  <sheetData>
    <row r="1" spans="1:17">
      <c r="A1" s="116" t="s">
        <v>147</v>
      </c>
    </row>
    <row r="2" spans="1:17">
      <c r="A2" s="116" t="s">
        <v>150</v>
      </c>
      <c r="E2" s="118"/>
      <c r="G2" s="118"/>
    </row>
    <row r="3" spans="1:17">
      <c r="A3" s="116" t="s">
        <v>151</v>
      </c>
      <c r="G3" s="118"/>
    </row>
    <row r="6" spans="1:17" ht="15">
      <c r="A6" s="119"/>
      <c r="B6" s="120"/>
      <c r="C6" s="121"/>
      <c r="D6" s="119"/>
      <c r="E6" s="119"/>
      <c r="F6" s="119"/>
      <c r="G6" s="119"/>
      <c r="H6" s="119"/>
      <c r="I6" s="119"/>
    </row>
    <row r="8" spans="1:17" ht="15">
      <c r="A8" s="119"/>
      <c r="B8" s="122" t="s">
        <v>152</v>
      </c>
      <c r="C8" s="123" t="s">
        <v>153</v>
      </c>
      <c r="D8" s="122" t="s">
        <v>154</v>
      </c>
      <c r="E8" s="124" t="s">
        <v>155</v>
      </c>
      <c r="F8" s="122" t="s">
        <v>156</v>
      </c>
      <c r="G8" s="122" t="s">
        <v>157</v>
      </c>
      <c r="H8" s="122" t="s">
        <v>158</v>
      </c>
      <c r="I8" s="122" t="s">
        <v>159</v>
      </c>
    </row>
    <row r="9" spans="1:17" ht="15">
      <c r="A9" s="119"/>
      <c r="B9" s="125"/>
      <c r="C9" s="126">
        <v>2015</v>
      </c>
      <c r="D9" s="127"/>
      <c r="E9" s="128" t="s">
        <v>160</v>
      </c>
      <c r="F9" s="126">
        <v>2015</v>
      </c>
      <c r="G9" s="122"/>
      <c r="H9" s="122"/>
      <c r="I9" s="126">
        <v>2015</v>
      </c>
    </row>
    <row r="10" spans="1:17" ht="15">
      <c r="A10" s="119"/>
      <c r="B10" s="119"/>
      <c r="C10" s="129" t="s">
        <v>161</v>
      </c>
      <c r="D10" s="119"/>
      <c r="E10" s="129" t="s">
        <v>162</v>
      </c>
      <c r="F10" s="129" t="s">
        <v>163</v>
      </c>
      <c r="G10" s="119"/>
      <c r="H10" s="129"/>
      <c r="I10" s="129" t="s">
        <v>164</v>
      </c>
    </row>
    <row r="11" spans="1:17" ht="15">
      <c r="A11" s="119"/>
      <c r="B11" s="119"/>
      <c r="C11" s="129" t="s">
        <v>165</v>
      </c>
      <c r="D11" s="119"/>
      <c r="E11" s="129" t="s">
        <v>166</v>
      </c>
      <c r="F11" s="129" t="s">
        <v>165</v>
      </c>
      <c r="G11" s="119"/>
      <c r="H11" s="130" t="s">
        <v>167</v>
      </c>
      <c r="I11" s="130" t="s">
        <v>168</v>
      </c>
      <c r="L11" s="131"/>
    </row>
    <row r="12" spans="1:17" ht="15">
      <c r="A12" s="132" t="s">
        <v>51</v>
      </c>
      <c r="B12" s="133" t="s">
        <v>169</v>
      </c>
      <c r="C12" s="133" t="s">
        <v>170</v>
      </c>
      <c r="D12" s="133" t="s">
        <v>171</v>
      </c>
      <c r="E12" s="133" t="s">
        <v>172</v>
      </c>
      <c r="F12" s="133" t="s">
        <v>170</v>
      </c>
      <c r="G12" s="133" t="s">
        <v>164</v>
      </c>
      <c r="H12" s="134" t="s">
        <v>173</v>
      </c>
      <c r="I12" s="134" t="s">
        <v>174</v>
      </c>
      <c r="K12" s="130"/>
      <c r="L12" s="130"/>
    </row>
    <row r="13" spans="1:17" ht="15.75">
      <c r="A13" s="135">
        <v>1</v>
      </c>
      <c r="B13" s="136" t="s">
        <v>175</v>
      </c>
      <c r="C13" s="137">
        <v>1623254</v>
      </c>
      <c r="D13" s="138">
        <f>+C13/$C$19</f>
        <v>1</v>
      </c>
      <c r="E13" s="139">
        <f t="shared" ref="E13:E18" si="0">+D13*$E$19</f>
        <v>1202014</v>
      </c>
      <c r="F13" s="140">
        <v>1545960.4445029672</v>
      </c>
      <c r="G13" s="141">
        <f>F13-E13</f>
        <v>343946.44450296718</v>
      </c>
      <c r="H13" s="142">
        <f>$G$22*D13</f>
        <v>23113.201070599393</v>
      </c>
      <c r="I13" s="141">
        <f>G13+H13</f>
        <v>367059.64557356655</v>
      </c>
      <c r="K13" s="143"/>
    </row>
    <row r="14" spans="1:17" ht="15.75">
      <c r="A14" s="135">
        <v>2</v>
      </c>
      <c r="B14" s="136"/>
      <c r="C14" s="137">
        <v>0</v>
      </c>
      <c r="D14" s="138">
        <f>+C14/$C$19</f>
        <v>0</v>
      </c>
      <c r="E14" s="139">
        <f t="shared" si="0"/>
        <v>0</v>
      </c>
      <c r="F14" s="140">
        <v>0</v>
      </c>
      <c r="G14" s="141">
        <f t="shared" ref="G14:G18" si="1">F14-E14</f>
        <v>0</v>
      </c>
      <c r="H14" s="142">
        <f t="shared" ref="H14:H18" si="2">$G$22*D14</f>
        <v>0</v>
      </c>
      <c r="I14" s="141">
        <f t="shared" ref="I14:I18" si="3">G14+H14</f>
        <v>0</v>
      </c>
      <c r="K14" s="143"/>
      <c r="O14" s="144"/>
      <c r="P14" s="144"/>
      <c r="Q14" s="145"/>
    </row>
    <row r="15" spans="1:17" ht="15.75">
      <c r="A15" s="135">
        <v>3</v>
      </c>
      <c r="B15" s="136"/>
      <c r="C15" s="137">
        <v>0</v>
      </c>
      <c r="D15" s="138">
        <f>+C15/$C$19</f>
        <v>0</v>
      </c>
      <c r="E15" s="139">
        <f t="shared" si="0"/>
        <v>0</v>
      </c>
      <c r="F15" s="140">
        <v>0</v>
      </c>
      <c r="G15" s="141">
        <f t="shared" si="1"/>
        <v>0</v>
      </c>
      <c r="H15" s="142">
        <f t="shared" si="2"/>
        <v>0</v>
      </c>
      <c r="I15" s="141">
        <f t="shared" si="3"/>
        <v>0</v>
      </c>
      <c r="K15" s="143"/>
      <c r="O15" s="144"/>
      <c r="P15" s="144"/>
      <c r="Q15" s="145"/>
    </row>
    <row r="16" spans="1:17" ht="15.75">
      <c r="A16" s="135">
        <v>4</v>
      </c>
      <c r="B16" s="136"/>
      <c r="C16" s="137">
        <v>0</v>
      </c>
      <c r="D16" s="138">
        <f t="shared" ref="D16:D18" si="4">+C16/$C$19</f>
        <v>0</v>
      </c>
      <c r="E16" s="139">
        <f t="shared" si="0"/>
        <v>0</v>
      </c>
      <c r="F16" s="140">
        <v>0</v>
      </c>
      <c r="G16" s="141">
        <f t="shared" si="1"/>
        <v>0</v>
      </c>
      <c r="H16" s="142">
        <f t="shared" si="2"/>
        <v>0</v>
      </c>
      <c r="I16" s="141">
        <f t="shared" si="3"/>
        <v>0</v>
      </c>
      <c r="K16" s="143"/>
      <c r="L16" s="146"/>
      <c r="O16" s="144"/>
      <c r="P16" s="144"/>
      <c r="Q16" s="147"/>
    </row>
    <row r="17" spans="1:13" ht="15.75">
      <c r="A17" s="135">
        <v>5</v>
      </c>
      <c r="B17" s="136"/>
      <c r="C17" s="137">
        <v>0</v>
      </c>
      <c r="D17" s="148">
        <f t="shared" si="4"/>
        <v>0</v>
      </c>
      <c r="E17" s="139">
        <f t="shared" si="0"/>
        <v>0</v>
      </c>
      <c r="F17" s="140">
        <v>0</v>
      </c>
      <c r="G17" s="141">
        <f t="shared" si="1"/>
        <v>0</v>
      </c>
      <c r="H17" s="142">
        <f t="shared" si="2"/>
        <v>0</v>
      </c>
      <c r="I17" s="141">
        <f t="shared" si="3"/>
        <v>0</v>
      </c>
      <c r="K17" s="143"/>
      <c r="L17" s="146"/>
    </row>
    <row r="18" spans="1:13" ht="15.75">
      <c r="A18" s="135">
        <v>6</v>
      </c>
      <c r="B18" s="136"/>
      <c r="C18" s="149">
        <v>0</v>
      </c>
      <c r="D18" s="138">
        <f t="shared" si="4"/>
        <v>0</v>
      </c>
      <c r="E18" s="150">
        <f t="shared" si="0"/>
        <v>0</v>
      </c>
      <c r="F18" s="151">
        <v>0</v>
      </c>
      <c r="G18" s="152">
        <f t="shared" si="1"/>
        <v>0</v>
      </c>
      <c r="H18" s="152">
        <f t="shared" si="2"/>
        <v>0</v>
      </c>
      <c r="I18" s="152">
        <f t="shared" si="3"/>
        <v>0</v>
      </c>
      <c r="K18" s="153"/>
      <c r="L18" s="154"/>
    </row>
    <row r="19" spans="1:13" ht="15.75">
      <c r="A19" s="135">
        <v>7</v>
      </c>
      <c r="B19" s="136"/>
      <c r="C19" s="155">
        <f>SUM(C13:C18)</f>
        <v>1623254</v>
      </c>
      <c r="D19" s="156"/>
      <c r="E19" s="157">
        <v>1202014</v>
      </c>
      <c r="F19" s="142">
        <f>SUM(F13:F18)</f>
        <v>1545960.4445029672</v>
      </c>
      <c r="G19" s="142">
        <f>SUM(G13:G18)</f>
        <v>343946.44450296718</v>
      </c>
      <c r="H19" s="142">
        <f>SUM(H13:H18)</f>
        <v>23113.201070599393</v>
      </c>
      <c r="I19" s="142">
        <f>SUM(I13:I18)</f>
        <v>367059.64557356655</v>
      </c>
      <c r="K19" s="153"/>
      <c r="L19" s="158"/>
      <c r="M19" s="146"/>
    </row>
    <row r="20" spans="1:13" ht="15">
      <c r="A20" s="135"/>
      <c r="B20" s="136"/>
      <c r="C20" s="159"/>
      <c r="D20" s="119"/>
      <c r="E20" s="159"/>
      <c r="F20" s="159"/>
      <c r="G20" s="159"/>
      <c r="H20" s="159"/>
      <c r="I20" s="159"/>
    </row>
    <row r="21" spans="1:13" ht="15">
      <c r="A21" s="135">
        <v>8</v>
      </c>
      <c r="B21" s="160" t="s">
        <v>176</v>
      </c>
      <c r="C21" s="119"/>
      <c r="D21" s="119"/>
      <c r="E21" s="161"/>
      <c r="F21" s="119"/>
      <c r="G21" s="162">
        <f>0.0028*12</f>
        <v>3.3599999999999998E-2</v>
      </c>
      <c r="H21" s="163"/>
      <c r="I21" s="119"/>
    </row>
    <row r="22" spans="1:13" ht="15">
      <c r="A22" s="135">
        <v>9</v>
      </c>
      <c r="B22" s="160" t="s">
        <v>177</v>
      </c>
      <c r="C22" s="119"/>
      <c r="D22" s="119"/>
      <c r="E22" s="119"/>
      <c r="F22" s="119"/>
      <c r="G22" s="152">
        <f>G19*G21*2</f>
        <v>23113.201070599393</v>
      </c>
      <c r="H22" s="119"/>
      <c r="I22" s="119"/>
    </row>
    <row r="23" spans="1:13" ht="15">
      <c r="A23" s="135"/>
      <c r="B23" s="119"/>
      <c r="C23" s="119"/>
      <c r="D23" s="119"/>
      <c r="E23" s="119"/>
      <c r="F23" s="119"/>
      <c r="G23" s="141"/>
      <c r="H23" s="119"/>
      <c r="I23" s="119"/>
    </row>
    <row r="24" spans="1:13" ht="15.75" thickBot="1">
      <c r="A24" s="135">
        <v>10</v>
      </c>
      <c r="B24" s="164" t="s">
        <v>178</v>
      </c>
      <c r="C24" s="119"/>
      <c r="D24" s="119"/>
      <c r="E24" s="119"/>
      <c r="F24" s="119"/>
      <c r="G24" s="165">
        <f>G19+G22</f>
        <v>367059.64557356655</v>
      </c>
      <c r="H24" s="119"/>
      <c r="I24" s="119"/>
    </row>
    <row r="25" spans="1:13" ht="15.75" thickTop="1">
      <c r="A25" s="159"/>
      <c r="B25" s="119"/>
      <c r="C25" s="119"/>
      <c r="D25" s="119"/>
      <c r="E25" s="119"/>
      <c r="F25" s="119"/>
      <c r="G25" s="119"/>
      <c r="H25" s="119"/>
      <c r="I25" s="119"/>
    </row>
    <row r="26" spans="1:13" ht="15.75">
      <c r="A26" s="119"/>
      <c r="B26" s="166"/>
      <c r="C26" s="119"/>
      <c r="D26" s="119"/>
      <c r="E26" s="167"/>
      <c r="F26" s="119"/>
      <c r="G26" s="119"/>
      <c r="H26" s="119"/>
      <c r="I26" s="119"/>
    </row>
    <row r="27" spans="1:13" ht="15.75">
      <c r="A27" s="168"/>
      <c r="B27" s="163"/>
      <c r="C27" s="167"/>
      <c r="D27" s="169"/>
      <c r="E27" s="167"/>
      <c r="F27" s="169"/>
      <c r="G27" s="119"/>
      <c r="H27" s="119"/>
      <c r="I27" s="119"/>
    </row>
    <row r="28" spans="1:13" ht="15.75">
      <c r="A28" s="119"/>
      <c r="B28" s="119"/>
      <c r="C28" s="167"/>
      <c r="D28" s="169"/>
      <c r="E28" s="167"/>
      <c r="F28" s="167"/>
      <c r="G28" s="119"/>
      <c r="H28" s="119"/>
      <c r="I28" s="119"/>
    </row>
    <row r="29" spans="1:13" ht="15.75">
      <c r="A29" s="119"/>
      <c r="B29" s="119"/>
      <c r="C29" s="167"/>
      <c r="D29" s="169"/>
      <c r="E29" s="119"/>
      <c r="F29" s="119"/>
      <c r="G29" s="119"/>
      <c r="H29" s="119"/>
      <c r="I29" s="119"/>
    </row>
  </sheetData>
  <pageMargins left="0.7" right="0.7" top="0.75" bottom="0.75" header="0.3" footer="0.3"/>
  <pageSetup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opLeftCell="A7" workbookViewId="0">
      <selection activeCell="A9" sqref="A9"/>
    </sheetView>
  </sheetViews>
  <sheetFormatPr defaultRowHeight="12.75"/>
  <cols>
    <col min="1" max="1" width="16.5546875" style="173" customWidth="1"/>
    <col min="2" max="2" width="25.5546875" style="173" customWidth="1"/>
    <col min="3" max="3" width="10.77734375" style="173" bestFit="1" customWidth="1"/>
    <col min="4" max="4" width="8.77734375" style="173" customWidth="1"/>
    <col min="5" max="11" width="8.5546875" style="173" customWidth="1"/>
    <col min="12" max="12" width="9" style="173" customWidth="1"/>
    <col min="13" max="13" width="7.109375" style="173" hidden="1" customWidth="1"/>
    <col min="14" max="16384" width="8.88671875" style="173"/>
  </cols>
  <sheetData>
    <row r="1" spans="1:13" s="171" customFormat="1" ht="18">
      <c r="A1" s="170" t="s">
        <v>180</v>
      </c>
    </row>
    <row r="2" spans="1:13">
      <c r="A2" s="172"/>
    </row>
    <row r="3" spans="1:13">
      <c r="A3" s="174" t="s">
        <v>181</v>
      </c>
      <c r="B3" s="175">
        <v>2017</v>
      </c>
      <c r="C3" s="176"/>
      <c r="D3" s="176"/>
      <c r="E3" s="176"/>
    </row>
    <row r="4" spans="1:13">
      <c r="A4" s="172"/>
      <c r="B4" s="176"/>
      <c r="C4" s="176"/>
      <c r="D4" s="176"/>
      <c r="E4" s="176"/>
    </row>
    <row r="5" spans="1:13">
      <c r="A5" s="174" t="s">
        <v>182</v>
      </c>
      <c r="B5" s="177" t="s">
        <v>183</v>
      </c>
      <c r="C5" s="176"/>
      <c r="D5" s="176"/>
      <c r="E5" s="176"/>
    </row>
    <row r="6" spans="1:13">
      <c r="A6" s="172"/>
      <c r="B6" s="176"/>
      <c r="C6" s="176"/>
      <c r="D6" s="176"/>
      <c r="E6" s="176"/>
      <c r="M6" s="178" t="s">
        <v>184</v>
      </c>
    </row>
    <row r="7" spans="1:13">
      <c r="A7" s="179"/>
      <c r="B7" s="180" t="s">
        <v>185</v>
      </c>
      <c r="C7" s="181" t="s">
        <v>186</v>
      </c>
      <c r="D7" s="181" t="s">
        <v>187</v>
      </c>
      <c r="E7" s="181" t="s">
        <v>188</v>
      </c>
      <c r="F7" s="181" t="s">
        <v>189</v>
      </c>
      <c r="G7" s="181" t="s">
        <v>190</v>
      </c>
      <c r="H7" s="181" t="s">
        <v>191</v>
      </c>
      <c r="I7" s="181" t="s">
        <v>192</v>
      </c>
      <c r="J7" s="181" t="s">
        <v>193</v>
      </c>
      <c r="K7" s="181" t="s">
        <v>194</v>
      </c>
      <c r="L7" s="181" t="s">
        <v>195</v>
      </c>
      <c r="M7" s="182" t="s">
        <v>196</v>
      </c>
    </row>
    <row r="8" spans="1:13">
      <c r="A8" s="179"/>
      <c r="B8" s="180" t="s">
        <v>197</v>
      </c>
      <c r="C8" s="181" t="s">
        <v>198</v>
      </c>
      <c r="D8" s="181" t="s">
        <v>198</v>
      </c>
      <c r="E8" s="181" t="s">
        <v>198</v>
      </c>
      <c r="F8" s="181" t="s">
        <v>198</v>
      </c>
      <c r="G8" s="181" t="s">
        <v>198</v>
      </c>
      <c r="H8" s="181" t="s">
        <v>198</v>
      </c>
      <c r="I8" s="181" t="s">
        <v>198</v>
      </c>
      <c r="J8" s="181" t="s">
        <v>198</v>
      </c>
      <c r="K8" s="181" t="s">
        <v>198</v>
      </c>
      <c r="L8" s="181" t="s">
        <v>198</v>
      </c>
    </row>
    <row r="9" spans="1:13" ht="15" customHeight="1">
      <c r="A9" s="179"/>
      <c r="B9" s="180" t="s">
        <v>199</v>
      </c>
      <c r="C9" s="181" t="s">
        <v>196</v>
      </c>
      <c r="D9" s="181" t="s">
        <v>196</v>
      </c>
      <c r="E9" s="181" t="s">
        <v>184</v>
      </c>
      <c r="F9" s="181" t="s">
        <v>184</v>
      </c>
      <c r="G9" s="181" t="s">
        <v>184</v>
      </c>
      <c r="H9" s="181" t="s">
        <v>184</v>
      </c>
      <c r="I9" s="181" t="s">
        <v>184</v>
      </c>
      <c r="J9" s="181" t="s">
        <v>184</v>
      </c>
      <c r="K9" s="181" t="s">
        <v>196</v>
      </c>
      <c r="L9" s="181" t="s">
        <v>196</v>
      </c>
    </row>
    <row r="10" spans="1:13">
      <c r="A10" s="183" t="s">
        <v>200</v>
      </c>
      <c r="B10" s="184" t="str">
        <f xml:space="preserve"> "December " &amp; B3-1</f>
        <v>December 2016</v>
      </c>
      <c r="C10" s="185">
        <v>9406936.4900000002</v>
      </c>
      <c r="D10" s="186">
        <v>0</v>
      </c>
      <c r="E10" s="185">
        <v>0</v>
      </c>
      <c r="F10" s="186">
        <v>0</v>
      </c>
      <c r="G10" s="185">
        <v>0</v>
      </c>
      <c r="H10" s="186">
        <v>0</v>
      </c>
      <c r="I10" s="185">
        <v>0</v>
      </c>
      <c r="J10" s="186">
        <v>0</v>
      </c>
      <c r="K10" s="185">
        <v>0</v>
      </c>
      <c r="L10" s="186">
        <v>0</v>
      </c>
    </row>
    <row r="11" spans="1:13">
      <c r="A11" s="187" t="s">
        <v>201</v>
      </c>
      <c r="B11" s="188" t="str">
        <f xml:space="preserve"> "January " &amp; B3</f>
        <v>January 2017</v>
      </c>
      <c r="C11" s="189">
        <v>9406936.4900000002</v>
      </c>
      <c r="D11" s="190">
        <v>0</v>
      </c>
      <c r="E11" s="191">
        <v>0</v>
      </c>
      <c r="F11" s="190">
        <v>0</v>
      </c>
      <c r="G11" s="191">
        <v>0</v>
      </c>
      <c r="H11" s="190">
        <v>0</v>
      </c>
      <c r="I11" s="191">
        <v>0</v>
      </c>
      <c r="J11" s="190">
        <v>0</v>
      </c>
      <c r="K11" s="191">
        <v>0</v>
      </c>
      <c r="L11" s="190">
        <v>0</v>
      </c>
    </row>
    <row r="12" spans="1:13">
      <c r="A12" s="187"/>
      <c r="B12" s="192" t="s">
        <v>202</v>
      </c>
      <c r="C12" s="189">
        <v>9406936.4900000002</v>
      </c>
      <c r="D12" s="190">
        <v>0</v>
      </c>
      <c r="E12" s="191">
        <v>0</v>
      </c>
      <c r="F12" s="190">
        <v>0</v>
      </c>
      <c r="G12" s="191">
        <v>0</v>
      </c>
      <c r="H12" s="190">
        <v>0</v>
      </c>
      <c r="I12" s="191">
        <v>0</v>
      </c>
      <c r="J12" s="190">
        <v>0</v>
      </c>
      <c r="K12" s="191">
        <v>0</v>
      </c>
      <c r="L12" s="190">
        <v>0</v>
      </c>
    </row>
    <row r="13" spans="1:13">
      <c r="A13" s="187"/>
      <c r="B13" s="192" t="s">
        <v>203</v>
      </c>
      <c r="C13" s="189">
        <v>9406936.4900000002</v>
      </c>
      <c r="D13" s="190">
        <v>0</v>
      </c>
      <c r="E13" s="191">
        <v>0</v>
      </c>
      <c r="F13" s="190">
        <v>0</v>
      </c>
      <c r="G13" s="191">
        <v>0</v>
      </c>
      <c r="H13" s="190">
        <v>0</v>
      </c>
      <c r="I13" s="191">
        <v>0</v>
      </c>
      <c r="J13" s="190">
        <v>0</v>
      </c>
      <c r="K13" s="191">
        <v>0</v>
      </c>
      <c r="L13" s="190">
        <v>0</v>
      </c>
    </row>
    <row r="14" spans="1:13">
      <c r="A14" s="187"/>
      <c r="B14" s="192" t="s">
        <v>204</v>
      </c>
      <c r="C14" s="189">
        <v>9406936.4900000002</v>
      </c>
      <c r="D14" s="190">
        <v>0</v>
      </c>
      <c r="E14" s="191">
        <v>0</v>
      </c>
      <c r="F14" s="190">
        <v>0</v>
      </c>
      <c r="G14" s="191">
        <v>0</v>
      </c>
      <c r="H14" s="190">
        <v>0</v>
      </c>
      <c r="I14" s="191">
        <v>0</v>
      </c>
      <c r="J14" s="190">
        <v>0</v>
      </c>
      <c r="K14" s="191">
        <v>0</v>
      </c>
      <c r="L14" s="190">
        <v>0</v>
      </c>
    </row>
    <row r="15" spans="1:13">
      <c r="A15" s="187"/>
      <c r="B15" s="192" t="s">
        <v>205</v>
      </c>
      <c r="C15" s="189">
        <v>9406936.4900000002</v>
      </c>
      <c r="D15" s="190">
        <v>0</v>
      </c>
      <c r="E15" s="191">
        <v>0</v>
      </c>
      <c r="F15" s="190">
        <v>0</v>
      </c>
      <c r="G15" s="191">
        <v>0</v>
      </c>
      <c r="H15" s="190">
        <v>0</v>
      </c>
      <c r="I15" s="191">
        <v>0</v>
      </c>
      <c r="J15" s="190">
        <v>0</v>
      </c>
      <c r="K15" s="191">
        <v>0</v>
      </c>
      <c r="L15" s="190">
        <v>0</v>
      </c>
    </row>
    <row r="16" spans="1:13">
      <c r="A16" s="187"/>
      <c r="B16" s="192" t="s">
        <v>206</v>
      </c>
      <c r="C16" s="189">
        <v>9406936.4900000002</v>
      </c>
      <c r="D16" s="190">
        <v>0</v>
      </c>
      <c r="E16" s="191">
        <v>0</v>
      </c>
      <c r="F16" s="190">
        <v>0</v>
      </c>
      <c r="G16" s="191">
        <v>0</v>
      </c>
      <c r="H16" s="190">
        <v>0</v>
      </c>
      <c r="I16" s="191">
        <v>0</v>
      </c>
      <c r="J16" s="190">
        <v>0</v>
      </c>
      <c r="K16" s="191">
        <v>0</v>
      </c>
      <c r="L16" s="190">
        <v>0</v>
      </c>
    </row>
    <row r="17" spans="1:12">
      <c r="A17" s="187"/>
      <c r="B17" s="192" t="s">
        <v>207</v>
      </c>
      <c r="C17" s="189">
        <v>9406936.4900000002</v>
      </c>
      <c r="D17" s="190">
        <v>0</v>
      </c>
      <c r="E17" s="191">
        <v>0</v>
      </c>
      <c r="F17" s="190">
        <v>0</v>
      </c>
      <c r="G17" s="191">
        <v>0</v>
      </c>
      <c r="H17" s="190">
        <v>0</v>
      </c>
      <c r="I17" s="191">
        <v>0</v>
      </c>
      <c r="J17" s="190">
        <v>0</v>
      </c>
      <c r="K17" s="191">
        <v>0</v>
      </c>
      <c r="L17" s="190">
        <v>0</v>
      </c>
    </row>
    <row r="18" spans="1:12">
      <c r="A18" s="187"/>
      <c r="B18" s="192" t="s">
        <v>208</v>
      </c>
      <c r="C18" s="189">
        <v>9406936.4900000002</v>
      </c>
      <c r="D18" s="190">
        <v>0</v>
      </c>
      <c r="E18" s="191">
        <v>0</v>
      </c>
      <c r="F18" s="190">
        <v>0</v>
      </c>
      <c r="G18" s="191">
        <v>0</v>
      </c>
      <c r="H18" s="190">
        <v>0</v>
      </c>
      <c r="I18" s="191">
        <v>0</v>
      </c>
      <c r="J18" s="190">
        <v>0</v>
      </c>
      <c r="K18" s="191">
        <v>0</v>
      </c>
      <c r="L18" s="190">
        <v>0</v>
      </c>
    </row>
    <row r="19" spans="1:12">
      <c r="A19" s="187"/>
      <c r="B19" s="192" t="s">
        <v>209</v>
      </c>
      <c r="C19" s="189">
        <v>9406936.4900000002</v>
      </c>
      <c r="D19" s="190">
        <v>0</v>
      </c>
      <c r="E19" s="191">
        <v>0</v>
      </c>
      <c r="F19" s="190">
        <v>0</v>
      </c>
      <c r="G19" s="191">
        <v>0</v>
      </c>
      <c r="H19" s="190">
        <v>0</v>
      </c>
      <c r="I19" s="191">
        <v>0</v>
      </c>
      <c r="J19" s="190">
        <v>0</v>
      </c>
      <c r="K19" s="191">
        <v>0</v>
      </c>
      <c r="L19" s="190">
        <v>0</v>
      </c>
    </row>
    <row r="20" spans="1:12">
      <c r="A20" s="187"/>
      <c r="B20" s="192" t="s">
        <v>210</v>
      </c>
      <c r="C20" s="189">
        <v>9406936.4900000002</v>
      </c>
      <c r="D20" s="190">
        <v>0</v>
      </c>
      <c r="E20" s="191">
        <v>0</v>
      </c>
      <c r="F20" s="190">
        <v>0</v>
      </c>
      <c r="G20" s="191">
        <v>0</v>
      </c>
      <c r="H20" s="190">
        <v>0</v>
      </c>
      <c r="I20" s="191">
        <v>0</v>
      </c>
      <c r="J20" s="190">
        <v>0</v>
      </c>
      <c r="K20" s="191">
        <v>0</v>
      </c>
      <c r="L20" s="190">
        <v>0</v>
      </c>
    </row>
    <row r="21" spans="1:12">
      <c r="A21" s="187"/>
      <c r="B21" s="192" t="s">
        <v>211</v>
      </c>
      <c r="C21" s="189">
        <v>9406936.4900000002</v>
      </c>
      <c r="D21" s="190">
        <v>0</v>
      </c>
      <c r="E21" s="191">
        <v>0</v>
      </c>
      <c r="F21" s="190">
        <v>0</v>
      </c>
      <c r="G21" s="191">
        <v>0</v>
      </c>
      <c r="H21" s="190">
        <v>0</v>
      </c>
      <c r="I21" s="191">
        <v>0</v>
      </c>
      <c r="J21" s="190">
        <v>0</v>
      </c>
      <c r="K21" s="191">
        <v>0</v>
      </c>
      <c r="L21" s="190">
        <v>0</v>
      </c>
    </row>
    <row r="22" spans="1:12">
      <c r="A22" s="193"/>
      <c r="B22" s="194" t="str">
        <f xml:space="preserve"> "December " &amp; B3</f>
        <v>December 2017</v>
      </c>
      <c r="C22" s="189">
        <v>9406936.4900000002</v>
      </c>
      <c r="D22" s="190">
        <v>0</v>
      </c>
      <c r="E22" s="191">
        <v>0</v>
      </c>
      <c r="F22" s="190">
        <v>0</v>
      </c>
      <c r="G22" s="191">
        <v>0</v>
      </c>
      <c r="H22" s="190">
        <v>0</v>
      </c>
      <c r="I22" s="191">
        <v>0</v>
      </c>
      <c r="J22" s="190">
        <v>0</v>
      </c>
      <c r="K22" s="191">
        <v>0</v>
      </c>
      <c r="L22" s="190">
        <v>0</v>
      </c>
    </row>
    <row r="23" spans="1:12">
      <c r="A23" s="195"/>
      <c r="B23" s="196" t="s">
        <v>212</v>
      </c>
      <c r="C23" s="197">
        <f>AVERAGE(C10:C22)</f>
        <v>9406936.4899999984</v>
      </c>
      <c r="D23" s="198">
        <f>AVERAGE(D10:D22)</f>
        <v>0</v>
      </c>
      <c r="E23" s="197">
        <f t="shared" ref="E23:L23" si="0">AVERAGE(E10:E22)</f>
        <v>0</v>
      </c>
      <c r="F23" s="198">
        <f t="shared" si="0"/>
        <v>0</v>
      </c>
      <c r="G23" s="197">
        <f t="shared" si="0"/>
        <v>0</v>
      </c>
      <c r="H23" s="198">
        <f t="shared" si="0"/>
        <v>0</v>
      </c>
      <c r="I23" s="197">
        <f t="shared" si="0"/>
        <v>0</v>
      </c>
      <c r="J23" s="198">
        <f t="shared" si="0"/>
        <v>0</v>
      </c>
      <c r="K23" s="197">
        <f t="shared" si="0"/>
        <v>0</v>
      </c>
      <c r="L23" s="198">
        <f t="shared" si="0"/>
        <v>0</v>
      </c>
    </row>
    <row r="24" spans="1:12">
      <c r="A24" s="195"/>
      <c r="B24" s="196"/>
      <c r="C24" s="199"/>
      <c r="D24" s="200"/>
      <c r="E24" s="199"/>
      <c r="F24" s="200"/>
      <c r="G24" s="199"/>
      <c r="H24" s="200"/>
      <c r="I24" s="199"/>
      <c r="J24" s="200"/>
      <c r="K24" s="199"/>
      <c r="L24" s="200"/>
    </row>
    <row r="25" spans="1:12">
      <c r="A25" s="195"/>
      <c r="B25" s="196"/>
      <c r="C25" s="199"/>
      <c r="D25" s="200"/>
      <c r="E25" s="199"/>
      <c r="F25" s="200"/>
      <c r="G25" s="199"/>
      <c r="H25" s="200"/>
      <c r="I25" s="199"/>
      <c r="J25" s="200"/>
      <c r="K25" s="199"/>
      <c r="L25" s="200"/>
    </row>
    <row r="26" spans="1:12">
      <c r="A26" s="183" t="s">
        <v>213</v>
      </c>
      <c r="B26" s="184" t="str">
        <f>B10</f>
        <v>December 2016</v>
      </c>
      <c r="C26" s="185">
        <v>933758.16830819997</v>
      </c>
      <c r="D26" s="186">
        <v>0</v>
      </c>
      <c r="E26" s="185">
        <v>0</v>
      </c>
      <c r="F26" s="186">
        <v>0</v>
      </c>
      <c r="G26" s="185">
        <v>0</v>
      </c>
      <c r="H26" s="186">
        <v>0</v>
      </c>
      <c r="I26" s="185">
        <v>0</v>
      </c>
      <c r="J26" s="186">
        <v>0</v>
      </c>
      <c r="K26" s="185">
        <v>0</v>
      </c>
      <c r="L26" s="186">
        <v>0</v>
      </c>
    </row>
    <row r="27" spans="1:12">
      <c r="A27" s="187" t="s">
        <v>214</v>
      </c>
      <c r="B27" s="188" t="str">
        <f>B11</f>
        <v>January 2017</v>
      </c>
      <c r="C27" s="189">
        <v>948887.64782966604</v>
      </c>
      <c r="D27" s="190">
        <v>0</v>
      </c>
      <c r="E27" s="191">
        <v>0</v>
      </c>
      <c r="F27" s="190">
        <v>0</v>
      </c>
      <c r="G27" s="191">
        <v>0</v>
      </c>
      <c r="H27" s="190">
        <v>0</v>
      </c>
      <c r="I27" s="191">
        <v>0</v>
      </c>
      <c r="J27" s="190">
        <v>0</v>
      </c>
      <c r="K27" s="191">
        <v>0</v>
      </c>
      <c r="L27" s="190">
        <v>0</v>
      </c>
    </row>
    <row r="28" spans="1:12">
      <c r="A28" s="187"/>
      <c r="B28" s="201" t="s">
        <v>202</v>
      </c>
      <c r="C28" s="189">
        <v>964017.147351083</v>
      </c>
      <c r="D28" s="190">
        <v>0</v>
      </c>
      <c r="E28" s="191">
        <v>0</v>
      </c>
      <c r="F28" s="190">
        <v>0</v>
      </c>
      <c r="G28" s="191">
        <v>0</v>
      </c>
      <c r="H28" s="190">
        <v>0</v>
      </c>
      <c r="I28" s="191">
        <v>0</v>
      </c>
      <c r="J28" s="190">
        <v>0</v>
      </c>
      <c r="K28" s="191">
        <v>0</v>
      </c>
      <c r="L28" s="190">
        <v>0</v>
      </c>
    </row>
    <row r="29" spans="1:12">
      <c r="A29" s="187"/>
      <c r="B29" s="201" t="s">
        <v>203</v>
      </c>
      <c r="C29" s="189">
        <v>979146.63687249995</v>
      </c>
      <c r="D29" s="190">
        <v>0</v>
      </c>
      <c r="E29" s="191">
        <v>0</v>
      </c>
      <c r="F29" s="190">
        <v>0</v>
      </c>
      <c r="G29" s="191">
        <v>0</v>
      </c>
      <c r="H29" s="190">
        <v>0</v>
      </c>
      <c r="I29" s="191">
        <v>0</v>
      </c>
      <c r="J29" s="190">
        <v>0</v>
      </c>
      <c r="K29" s="191">
        <v>0</v>
      </c>
      <c r="L29" s="190">
        <v>0</v>
      </c>
    </row>
    <row r="30" spans="1:12">
      <c r="A30" s="187"/>
      <c r="B30" s="201" t="s">
        <v>204</v>
      </c>
      <c r="C30" s="189">
        <v>994276.12639391597</v>
      </c>
      <c r="D30" s="190">
        <v>0</v>
      </c>
      <c r="E30" s="191">
        <v>0</v>
      </c>
      <c r="F30" s="190">
        <v>0</v>
      </c>
      <c r="G30" s="191">
        <v>0</v>
      </c>
      <c r="H30" s="190">
        <v>0</v>
      </c>
      <c r="I30" s="191">
        <v>0</v>
      </c>
      <c r="J30" s="190">
        <v>0</v>
      </c>
      <c r="K30" s="191">
        <v>0</v>
      </c>
      <c r="L30" s="190">
        <v>0</v>
      </c>
    </row>
    <row r="31" spans="1:12">
      <c r="A31" s="187"/>
      <c r="B31" s="201" t="s">
        <v>205</v>
      </c>
      <c r="C31" s="189">
        <v>1009405.61591533</v>
      </c>
      <c r="D31" s="190">
        <v>0</v>
      </c>
      <c r="E31" s="191">
        <v>0</v>
      </c>
      <c r="F31" s="190">
        <v>0</v>
      </c>
      <c r="G31" s="191">
        <v>0</v>
      </c>
      <c r="H31" s="190">
        <v>0</v>
      </c>
      <c r="I31" s="191">
        <v>0</v>
      </c>
      <c r="J31" s="190">
        <v>0</v>
      </c>
      <c r="K31" s="191">
        <v>0</v>
      </c>
      <c r="L31" s="190">
        <v>0</v>
      </c>
    </row>
    <row r="32" spans="1:12">
      <c r="A32" s="187"/>
      <c r="B32" s="201" t="s">
        <v>206</v>
      </c>
      <c r="C32" s="189">
        <v>1024535.10543675</v>
      </c>
      <c r="D32" s="190">
        <v>0</v>
      </c>
      <c r="E32" s="191">
        <v>0</v>
      </c>
      <c r="F32" s="190">
        <v>0</v>
      </c>
      <c r="G32" s="191">
        <v>0</v>
      </c>
      <c r="H32" s="190">
        <v>0</v>
      </c>
      <c r="I32" s="191">
        <v>0</v>
      </c>
      <c r="J32" s="190">
        <v>0</v>
      </c>
      <c r="K32" s="191">
        <v>0</v>
      </c>
      <c r="L32" s="190">
        <v>0</v>
      </c>
    </row>
    <row r="33" spans="1:12">
      <c r="A33" s="187"/>
      <c r="B33" s="201" t="s">
        <v>207</v>
      </c>
      <c r="C33" s="189">
        <v>1039664.59495817</v>
      </c>
      <c r="D33" s="190">
        <v>0</v>
      </c>
      <c r="E33" s="191">
        <v>0</v>
      </c>
      <c r="F33" s="190">
        <v>0</v>
      </c>
      <c r="G33" s="191">
        <v>0</v>
      </c>
      <c r="H33" s="190">
        <v>0</v>
      </c>
      <c r="I33" s="191">
        <v>0</v>
      </c>
      <c r="J33" s="190">
        <v>0</v>
      </c>
      <c r="K33" s="191">
        <v>0</v>
      </c>
      <c r="L33" s="190">
        <v>0</v>
      </c>
    </row>
    <row r="34" spans="1:12">
      <c r="A34" s="187"/>
      <c r="B34" s="201" t="s">
        <v>208</v>
      </c>
      <c r="C34" s="189">
        <v>1054794.0844795799</v>
      </c>
      <c r="D34" s="190">
        <v>0</v>
      </c>
      <c r="E34" s="191">
        <v>0</v>
      </c>
      <c r="F34" s="190">
        <v>0</v>
      </c>
      <c r="G34" s="191">
        <v>0</v>
      </c>
      <c r="H34" s="190">
        <v>0</v>
      </c>
      <c r="I34" s="191">
        <v>0</v>
      </c>
      <c r="J34" s="190">
        <v>0</v>
      </c>
      <c r="K34" s="191">
        <v>0</v>
      </c>
      <c r="L34" s="190">
        <v>0</v>
      </c>
    </row>
    <row r="35" spans="1:12">
      <c r="A35" s="187"/>
      <c r="B35" s="201" t="s">
        <v>209</v>
      </c>
      <c r="C35" s="189">
        <v>1069923.574001</v>
      </c>
      <c r="D35" s="190">
        <v>0</v>
      </c>
      <c r="E35" s="191">
        <v>0</v>
      </c>
      <c r="F35" s="190">
        <v>0</v>
      </c>
      <c r="G35" s="191">
        <v>0</v>
      </c>
      <c r="H35" s="190">
        <v>0</v>
      </c>
      <c r="I35" s="191">
        <v>0</v>
      </c>
      <c r="J35" s="190">
        <v>0</v>
      </c>
      <c r="K35" s="191">
        <v>0</v>
      </c>
      <c r="L35" s="190">
        <v>0</v>
      </c>
    </row>
    <row r="36" spans="1:12">
      <c r="A36" s="187"/>
      <c r="B36" s="201" t="s">
        <v>210</v>
      </c>
      <c r="C36" s="189">
        <v>1085053.0635224199</v>
      </c>
      <c r="D36" s="190">
        <v>0</v>
      </c>
      <c r="E36" s="191">
        <v>0</v>
      </c>
      <c r="F36" s="190">
        <v>0</v>
      </c>
      <c r="G36" s="191">
        <v>0</v>
      </c>
      <c r="H36" s="190">
        <v>0</v>
      </c>
      <c r="I36" s="191">
        <v>0</v>
      </c>
      <c r="J36" s="190">
        <v>0</v>
      </c>
      <c r="K36" s="191">
        <v>0</v>
      </c>
      <c r="L36" s="190">
        <v>0</v>
      </c>
    </row>
    <row r="37" spans="1:12">
      <c r="A37" s="187"/>
      <c r="B37" s="201" t="s">
        <v>211</v>
      </c>
      <c r="C37" s="189">
        <v>1100182.55304383</v>
      </c>
      <c r="D37" s="190">
        <v>0</v>
      </c>
      <c r="E37" s="191">
        <v>0</v>
      </c>
      <c r="F37" s="190">
        <v>0</v>
      </c>
      <c r="G37" s="191">
        <v>0</v>
      </c>
      <c r="H37" s="190">
        <v>0</v>
      </c>
      <c r="I37" s="191">
        <v>0</v>
      </c>
      <c r="J37" s="190">
        <v>0</v>
      </c>
      <c r="K37" s="191">
        <v>0</v>
      </c>
      <c r="L37" s="190">
        <v>0</v>
      </c>
    </row>
    <row r="38" spans="1:12">
      <c r="A38" s="193"/>
      <c r="B38" s="194" t="str">
        <f>+B22</f>
        <v>December 2017</v>
      </c>
      <c r="C38" s="189">
        <v>1115312.0425652501</v>
      </c>
      <c r="D38" s="190">
        <v>0</v>
      </c>
      <c r="E38" s="191">
        <v>0</v>
      </c>
      <c r="F38" s="190">
        <v>0</v>
      </c>
      <c r="G38" s="191">
        <v>0</v>
      </c>
      <c r="H38" s="190">
        <v>0</v>
      </c>
      <c r="I38" s="191">
        <v>0</v>
      </c>
      <c r="J38" s="190">
        <v>0</v>
      </c>
      <c r="K38" s="191">
        <v>0</v>
      </c>
      <c r="L38" s="190">
        <v>0</v>
      </c>
    </row>
    <row r="39" spans="1:12">
      <c r="A39" s="195"/>
      <c r="B39" s="196" t="s">
        <v>212</v>
      </c>
      <c r="C39" s="197">
        <f t="shared" ref="C39:L39" si="1">AVERAGE(C26:C38)</f>
        <v>1024535.1046675148</v>
      </c>
      <c r="D39" s="198">
        <f t="shared" si="1"/>
        <v>0</v>
      </c>
      <c r="E39" s="197">
        <f t="shared" si="1"/>
        <v>0</v>
      </c>
      <c r="F39" s="198">
        <f t="shared" si="1"/>
        <v>0</v>
      </c>
      <c r="G39" s="197">
        <f t="shared" si="1"/>
        <v>0</v>
      </c>
      <c r="H39" s="198">
        <f t="shared" si="1"/>
        <v>0</v>
      </c>
      <c r="I39" s="197">
        <f t="shared" si="1"/>
        <v>0</v>
      </c>
      <c r="J39" s="198">
        <f t="shared" si="1"/>
        <v>0</v>
      </c>
      <c r="K39" s="197">
        <f t="shared" si="1"/>
        <v>0</v>
      </c>
      <c r="L39" s="198">
        <f t="shared" si="1"/>
        <v>0</v>
      </c>
    </row>
    <row r="40" spans="1:12" s="205" customFormat="1">
      <c r="A40" s="202"/>
      <c r="B40" s="203"/>
      <c r="C40" s="204"/>
      <c r="D40" s="204"/>
      <c r="E40" s="204"/>
      <c r="F40" s="204"/>
      <c r="G40" s="204"/>
      <c r="H40" s="204"/>
      <c r="I40" s="204"/>
      <c r="J40" s="204"/>
      <c r="K40" s="204"/>
      <c r="L40" s="204"/>
    </row>
    <row r="41" spans="1:12">
      <c r="A41" s="195"/>
      <c r="B41" s="206"/>
      <c r="C41" s="207"/>
      <c r="D41" s="207"/>
      <c r="E41" s="207"/>
      <c r="F41" s="207"/>
      <c r="G41" s="207"/>
      <c r="H41" s="207"/>
      <c r="I41" s="207"/>
      <c r="J41" s="207"/>
      <c r="K41" s="207"/>
      <c r="L41" s="207"/>
    </row>
    <row r="42" spans="1:12">
      <c r="A42" s="195"/>
      <c r="B42" s="208"/>
      <c r="C42" s="206"/>
      <c r="D42" s="206"/>
      <c r="E42" s="206"/>
      <c r="F42" s="206"/>
      <c r="G42" s="206"/>
      <c r="H42" s="206"/>
      <c r="I42" s="206"/>
      <c r="J42" s="206"/>
      <c r="K42" s="206"/>
      <c r="L42" s="206"/>
    </row>
    <row r="43" spans="1:12">
      <c r="A43" s="183" t="s">
        <v>215</v>
      </c>
      <c r="B43" s="209" t="str">
        <f>B10</f>
        <v>December 2016</v>
      </c>
      <c r="C43" s="210">
        <f t="shared" ref="C43:L55" si="2">+C10-C26</f>
        <v>8473178.3216917999</v>
      </c>
      <c r="D43" s="211">
        <f t="shared" si="2"/>
        <v>0</v>
      </c>
      <c r="E43" s="210">
        <f t="shared" si="2"/>
        <v>0</v>
      </c>
      <c r="F43" s="211">
        <f t="shared" si="2"/>
        <v>0</v>
      </c>
      <c r="G43" s="210">
        <f t="shared" si="2"/>
        <v>0</v>
      </c>
      <c r="H43" s="211">
        <f t="shared" si="2"/>
        <v>0</v>
      </c>
      <c r="I43" s="210">
        <f t="shared" si="2"/>
        <v>0</v>
      </c>
      <c r="J43" s="211">
        <f t="shared" si="2"/>
        <v>0</v>
      </c>
      <c r="K43" s="210">
        <f t="shared" si="2"/>
        <v>0</v>
      </c>
      <c r="L43" s="211">
        <f t="shared" si="2"/>
        <v>0</v>
      </c>
    </row>
    <row r="44" spans="1:12">
      <c r="A44" s="187" t="s">
        <v>216</v>
      </c>
      <c r="B44" s="212" t="str">
        <f>B11</f>
        <v>January 2017</v>
      </c>
      <c r="C44" s="213">
        <f t="shared" si="2"/>
        <v>8458048.8421703335</v>
      </c>
      <c r="D44" s="214">
        <f t="shared" si="2"/>
        <v>0</v>
      </c>
      <c r="E44" s="215">
        <f t="shared" si="2"/>
        <v>0</v>
      </c>
      <c r="F44" s="214">
        <f t="shared" si="2"/>
        <v>0</v>
      </c>
      <c r="G44" s="215">
        <f t="shared" si="2"/>
        <v>0</v>
      </c>
      <c r="H44" s="214">
        <f t="shared" si="2"/>
        <v>0</v>
      </c>
      <c r="I44" s="215">
        <f t="shared" si="2"/>
        <v>0</v>
      </c>
      <c r="J44" s="214">
        <f t="shared" si="2"/>
        <v>0</v>
      </c>
      <c r="K44" s="215">
        <f t="shared" si="2"/>
        <v>0</v>
      </c>
      <c r="L44" s="214">
        <f t="shared" si="2"/>
        <v>0</v>
      </c>
    </row>
    <row r="45" spans="1:12">
      <c r="A45" s="187"/>
      <c r="B45" s="201" t="s">
        <v>202</v>
      </c>
      <c r="C45" s="213">
        <f t="shared" si="2"/>
        <v>8442919.3426489178</v>
      </c>
      <c r="D45" s="214">
        <f t="shared" si="2"/>
        <v>0</v>
      </c>
      <c r="E45" s="215">
        <f t="shared" si="2"/>
        <v>0</v>
      </c>
      <c r="F45" s="214">
        <f t="shared" si="2"/>
        <v>0</v>
      </c>
      <c r="G45" s="215">
        <f t="shared" si="2"/>
        <v>0</v>
      </c>
      <c r="H45" s="214">
        <f t="shared" si="2"/>
        <v>0</v>
      </c>
      <c r="I45" s="215">
        <f t="shared" si="2"/>
        <v>0</v>
      </c>
      <c r="J45" s="214">
        <f t="shared" si="2"/>
        <v>0</v>
      </c>
      <c r="K45" s="215">
        <f t="shared" si="2"/>
        <v>0</v>
      </c>
      <c r="L45" s="214">
        <f t="shared" si="2"/>
        <v>0</v>
      </c>
    </row>
    <row r="46" spans="1:12">
      <c r="A46" s="187"/>
      <c r="B46" s="201" t="s">
        <v>203</v>
      </c>
      <c r="C46" s="213">
        <f t="shared" si="2"/>
        <v>8427789.8531275</v>
      </c>
      <c r="D46" s="214">
        <f t="shared" si="2"/>
        <v>0</v>
      </c>
      <c r="E46" s="215">
        <f t="shared" si="2"/>
        <v>0</v>
      </c>
      <c r="F46" s="214">
        <f t="shared" si="2"/>
        <v>0</v>
      </c>
      <c r="G46" s="215">
        <f t="shared" si="2"/>
        <v>0</v>
      </c>
      <c r="H46" s="214">
        <f>+H13-H29</f>
        <v>0</v>
      </c>
      <c r="I46" s="215">
        <f t="shared" si="2"/>
        <v>0</v>
      </c>
      <c r="J46" s="214">
        <f t="shared" si="2"/>
        <v>0</v>
      </c>
      <c r="K46" s="215">
        <f t="shared" si="2"/>
        <v>0</v>
      </c>
      <c r="L46" s="214">
        <f t="shared" si="2"/>
        <v>0</v>
      </c>
    </row>
    <row r="47" spans="1:12">
      <c r="A47" s="187"/>
      <c r="B47" s="201" t="s">
        <v>204</v>
      </c>
      <c r="C47" s="213">
        <f t="shared" si="2"/>
        <v>8412660.3636060841</v>
      </c>
      <c r="D47" s="214">
        <f t="shared" si="2"/>
        <v>0</v>
      </c>
      <c r="E47" s="215">
        <f t="shared" si="2"/>
        <v>0</v>
      </c>
      <c r="F47" s="214">
        <f t="shared" si="2"/>
        <v>0</v>
      </c>
      <c r="G47" s="215">
        <f t="shared" si="2"/>
        <v>0</v>
      </c>
      <c r="H47" s="214">
        <f t="shared" si="2"/>
        <v>0</v>
      </c>
      <c r="I47" s="215">
        <f t="shared" si="2"/>
        <v>0</v>
      </c>
      <c r="J47" s="214">
        <f t="shared" si="2"/>
        <v>0</v>
      </c>
      <c r="K47" s="215">
        <f t="shared" si="2"/>
        <v>0</v>
      </c>
      <c r="L47" s="214">
        <f t="shared" si="2"/>
        <v>0</v>
      </c>
    </row>
    <row r="48" spans="1:12">
      <c r="A48" s="187"/>
      <c r="B48" s="201" t="s">
        <v>205</v>
      </c>
      <c r="C48" s="213">
        <f t="shared" si="2"/>
        <v>8397530.8740846701</v>
      </c>
      <c r="D48" s="214">
        <f t="shared" si="2"/>
        <v>0</v>
      </c>
      <c r="E48" s="215">
        <f t="shared" si="2"/>
        <v>0</v>
      </c>
      <c r="F48" s="214">
        <f t="shared" si="2"/>
        <v>0</v>
      </c>
      <c r="G48" s="215">
        <f t="shared" si="2"/>
        <v>0</v>
      </c>
      <c r="H48" s="214">
        <f t="shared" si="2"/>
        <v>0</v>
      </c>
      <c r="I48" s="215">
        <f t="shared" si="2"/>
        <v>0</v>
      </c>
      <c r="J48" s="214">
        <f t="shared" si="2"/>
        <v>0</v>
      </c>
      <c r="K48" s="215">
        <f t="shared" si="2"/>
        <v>0</v>
      </c>
      <c r="L48" s="214">
        <f t="shared" si="2"/>
        <v>0</v>
      </c>
    </row>
    <row r="49" spans="1:12">
      <c r="A49" s="187"/>
      <c r="B49" s="201" t="s">
        <v>206</v>
      </c>
      <c r="C49" s="213">
        <f t="shared" si="2"/>
        <v>8382401.3845632505</v>
      </c>
      <c r="D49" s="214">
        <f t="shared" si="2"/>
        <v>0</v>
      </c>
      <c r="E49" s="215">
        <f t="shared" si="2"/>
        <v>0</v>
      </c>
      <c r="F49" s="214">
        <f t="shared" si="2"/>
        <v>0</v>
      </c>
      <c r="G49" s="215">
        <f t="shared" si="2"/>
        <v>0</v>
      </c>
      <c r="H49" s="214">
        <f t="shared" si="2"/>
        <v>0</v>
      </c>
      <c r="I49" s="215">
        <f t="shared" si="2"/>
        <v>0</v>
      </c>
      <c r="J49" s="214">
        <f t="shared" si="2"/>
        <v>0</v>
      </c>
      <c r="K49" s="215">
        <f t="shared" si="2"/>
        <v>0</v>
      </c>
      <c r="L49" s="214">
        <f t="shared" si="2"/>
        <v>0</v>
      </c>
    </row>
    <row r="50" spans="1:12">
      <c r="A50" s="187"/>
      <c r="B50" s="201" t="s">
        <v>207</v>
      </c>
      <c r="C50" s="213">
        <f t="shared" si="2"/>
        <v>8367271.8950418299</v>
      </c>
      <c r="D50" s="214">
        <f t="shared" si="2"/>
        <v>0</v>
      </c>
      <c r="E50" s="215">
        <f t="shared" si="2"/>
        <v>0</v>
      </c>
      <c r="F50" s="214">
        <f t="shared" si="2"/>
        <v>0</v>
      </c>
      <c r="G50" s="215">
        <f t="shared" si="2"/>
        <v>0</v>
      </c>
      <c r="H50" s="214">
        <f t="shared" si="2"/>
        <v>0</v>
      </c>
      <c r="I50" s="215">
        <f t="shared" si="2"/>
        <v>0</v>
      </c>
      <c r="J50" s="214">
        <f t="shared" si="2"/>
        <v>0</v>
      </c>
      <c r="K50" s="215">
        <f t="shared" si="2"/>
        <v>0</v>
      </c>
      <c r="L50" s="214">
        <f t="shared" si="2"/>
        <v>0</v>
      </c>
    </row>
    <row r="51" spans="1:12">
      <c r="A51" s="187"/>
      <c r="B51" s="201" t="s">
        <v>208</v>
      </c>
      <c r="C51" s="213">
        <f t="shared" si="2"/>
        <v>8352142.4055204205</v>
      </c>
      <c r="D51" s="214">
        <f t="shared" si="2"/>
        <v>0</v>
      </c>
      <c r="E51" s="215">
        <f t="shared" si="2"/>
        <v>0</v>
      </c>
      <c r="F51" s="214">
        <f t="shared" si="2"/>
        <v>0</v>
      </c>
      <c r="G51" s="215">
        <f t="shared" si="2"/>
        <v>0</v>
      </c>
      <c r="H51" s="214">
        <f t="shared" si="2"/>
        <v>0</v>
      </c>
      <c r="I51" s="215">
        <f t="shared" si="2"/>
        <v>0</v>
      </c>
      <c r="J51" s="214">
        <f t="shared" si="2"/>
        <v>0</v>
      </c>
      <c r="K51" s="215">
        <f t="shared" si="2"/>
        <v>0</v>
      </c>
      <c r="L51" s="214">
        <f t="shared" si="2"/>
        <v>0</v>
      </c>
    </row>
    <row r="52" spans="1:12">
      <c r="A52" s="187"/>
      <c r="B52" s="201" t="s">
        <v>209</v>
      </c>
      <c r="C52" s="213">
        <f t="shared" si="2"/>
        <v>8337012.915999</v>
      </c>
      <c r="D52" s="214">
        <f t="shared" si="2"/>
        <v>0</v>
      </c>
      <c r="E52" s="215">
        <f t="shared" si="2"/>
        <v>0</v>
      </c>
      <c r="F52" s="214">
        <f t="shared" si="2"/>
        <v>0</v>
      </c>
      <c r="G52" s="215">
        <f t="shared" si="2"/>
        <v>0</v>
      </c>
      <c r="H52" s="214">
        <f t="shared" si="2"/>
        <v>0</v>
      </c>
      <c r="I52" s="215">
        <f t="shared" si="2"/>
        <v>0</v>
      </c>
      <c r="J52" s="214">
        <f t="shared" si="2"/>
        <v>0</v>
      </c>
      <c r="K52" s="215">
        <f t="shared" si="2"/>
        <v>0</v>
      </c>
      <c r="L52" s="214">
        <f t="shared" si="2"/>
        <v>0</v>
      </c>
    </row>
    <row r="53" spans="1:12">
      <c r="A53" s="187"/>
      <c r="B53" s="201" t="s">
        <v>210</v>
      </c>
      <c r="C53" s="213">
        <f t="shared" si="2"/>
        <v>8321883.4264775803</v>
      </c>
      <c r="D53" s="214">
        <f t="shared" si="2"/>
        <v>0</v>
      </c>
      <c r="E53" s="215">
        <f>+E20-E36</f>
        <v>0</v>
      </c>
      <c r="F53" s="214">
        <f t="shared" si="2"/>
        <v>0</v>
      </c>
      <c r="G53" s="215">
        <f t="shared" si="2"/>
        <v>0</v>
      </c>
      <c r="H53" s="214">
        <f t="shared" si="2"/>
        <v>0</v>
      </c>
      <c r="I53" s="215">
        <f t="shared" si="2"/>
        <v>0</v>
      </c>
      <c r="J53" s="214">
        <f t="shared" si="2"/>
        <v>0</v>
      </c>
      <c r="K53" s="215">
        <f t="shared" si="2"/>
        <v>0</v>
      </c>
      <c r="L53" s="214">
        <f t="shared" si="2"/>
        <v>0</v>
      </c>
    </row>
    <row r="54" spans="1:12">
      <c r="A54" s="187"/>
      <c r="B54" s="201" t="s">
        <v>211</v>
      </c>
      <c r="C54" s="213">
        <f t="shared" si="2"/>
        <v>8306753.93695617</v>
      </c>
      <c r="D54" s="214">
        <f t="shared" si="2"/>
        <v>0</v>
      </c>
      <c r="E54" s="215">
        <f t="shared" si="2"/>
        <v>0</v>
      </c>
      <c r="F54" s="214">
        <f t="shared" si="2"/>
        <v>0</v>
      </c>
      <c r="G54" s="215">
        <f t="shared" si="2"/>
        <v>0</v>
      </c>
      <c r="H54" s="214">
        <f t="shared" si="2"/>
        <v>0</v>
      </c>
      <c r="I54" s="215">
        <f t="shared" si="2"/>
        <v>0</v>
      </c>
      <c r="J54" s="214">
        <f t="shared" si="2"/>
        <v>0</v>
      </c>
      <c r="K54" s="215">
        <f t="shared" si="2"/>
        <v>0</v>
      </c>
      <c r="L54" s="214">
        <f t="shared" si="2"/>
        <v>0</v>
      </c>
    </row>
    <row r="55" spans="1:12">
      <c r="A55" s="193"/>
      <c r="B55" s="216" t="str">
        <f>+B38</f>
        <v>December 2017</v>
      </c>
      <c r="C55" s="213">
        <f t="shared" si="2"/>
        <v>8291624.4474347504</v>
      </c>
      <c r="D55" s="214">
        <f t="shared" si="2"/>
        <v>0</v>
      </c>
      <c r="E55" s="215">
        <f t="shared" si="2"/>
        <v>0</v>
      </c>
      <c r="F55" s="214">
        <f t="shared" si="2"/>
        <v>0</v>
      </c>
      <c r="G55" s="215">
        <f t="shared" si="2"/>
        <v>0</v>
      </c>
      <c r="H55" s="214">
        <f t="shared" si="2"/>
        <v>0</v>
      </c>
      <c r="I55" s="215">
        <f t="shared" si="2"/>
        <v>0</v>
      </c>
      <c r="J55" s="214">
        <f t="shared" si="2"/>
        <v>0</v>
      </c>
      <c r="K55" s="215">
        <f t="shared" si="2"/>
        <v>0</v>
      </c>
      <c r="L55" s="214">
        <f t="shared" si="2"/>
        <v>0</v>
      </c>
    </row>
    <row r="56" spans="1:12">
      <c r="A56" s="195"/>
      <c r="B56" s="196" t="s">
        <v>212</v>
      </c>
      <c r="C56" s="197">
        <f>AVERAGE(C43:C55)</f>
        <v>8382401.3853324847</v>
      </c>
      <c r="D56" s="198">
        <f>AVERAGE(D43:D55)</f>
        <v>0</v>
      </c>
      <c r="E56" s="197">
        <f t="shared" ref="E56:L56" si="3">AVERAGE(E43:E55)</f>
        <v>0</v>
      </c>
      <c r="F56" s="198">
        <f t="shared" si="3"/>
        <v>0</v>
      </c>
      <c r="G56" s="197">
        <f t="shared" si="3"/>
        <v>0</v>
      </c>
      <c r="H56" s="198">
        <f t="shared" si="3"/>
        <v>0</v>
      </c>
      <c r="I56" s="197">
        <f t="shared" si="3"/>
        <v>0</v>
      </c>
      <c r="J56" s="198">
        <f t="shared" si="3"/>
        <v>0</v>
      </c>
      <c r="K56" s="197">
        <f t="shared" si="3"/>
        <v>0</v>
      </c>
      <c r="L56" s="198">
        <f t="shared" si="3"/>
        <v>0</v>
      </c>
    </row>
    <row r="57" spans="1:12">
      <c r="A57" s="195"/>
      <c r="B57" s="206"/>
      <c r="C57" s="217"/>
      <c r="D57" s="217"/>
      <c r="E57" s="217"/>
      <c r="F57" s="217"/>
      <c r="G57" s="217"/>
      <c r="H57" s="217"/>
      <c r="I57" s="217"/>
      <c r="J57" s="217"/>
      <c r="K57" s="217"/>
      <c r="L57" s="217"/>
    </row>
    <row r="58" spans="1:12">
      <c r="A58" s="195"/>
      <c r="B58" s="218"/>
      <c r="C58" s="219"/>
      <c r="D58" s="219"/>
      <c r="E58" s="219"/>
      <c r="F58" s="219"/>
      <c r="G58" s="219"/>
      <c r="H58" s="219"/>
      <c r="I58" s="219"/>
      <c r="J58" s="219"/>
      <c r="K58" s="219"/>
      <c r="L58" s="219"/>
    </row>
    <row r="59" spans="1:12">
      <c r="A59" s="220" t="s">
        <v>217</v>
      </c>
      <c r="B59" s="221" t="s">
        <v>37</v>
      </c>
      <c r="C59" s="222">
        <v>181553.87425699999</v>
      </c>
      <c r="D59" s="223">
        <v>0</v>
      </c>
      <c r="E59" s="224">
        <v>0</v>
      </c>
      <c r="F59" s="223">
        <v>0</v>
      </c>
      <c r="G59" s="224">
        <v>0</v>
      </c>
      <c r="H59" s="223">
        <v>0</v>
      </c>
      <c r="I59" s="224">
        <v>0</v>
      </c>
      <c r="J59" s="223">
        <v>0</v>
      </c>
      <c r="K59" s="224">
        <v>0</v>
      </c>
      <c r="L59" s="225">
        <v>0</v>
      </c>
    </row>
    <row r="60" spans="1:12">
      <c r="A60" s="193" t="s">
        <v>218</v>
      </c>
      <c r="B60" s="226" t="s">
        <v>219</v>
      </c>
      <c r="C60" s="191">
        <v>0</v>
      </c>
      <c r="D60" s="190">
        <v>0</v>
      </c>
      <c r="E60" s="227">
        <v>0</v>
      </c>
      <c r="F60" s="228">
        <v>0</v>
      </c>
      <c r="G60" s="227">
        <v>0</v>
      </c>
      <c r="H60" s="228">
        <v>0</v>
      </c>
      <c r="I60" s="227">
        <v>0</v>
      </c>
      <c r="J60" s="228">
        <v>0</v>
      </c>
      <c r="K60" s="227">
        <v>0</v>
      </c>
      <c r="L60" s="229">
        <v>0</v>
      </c>
    </row>
    <row r="61" spans="1:12">
      <c r="A61" s="172"/>
      <c r="B61" s="196" t="s">
        <v>220</v>
      </c>
      <c r="C61" s="197">
        <f>+C59+C60</f>
        <v>181553.87425699999</v>
      </c>
      <c r="D61" s="198">
        <f>+D59+D60</f>
        <v>0</v>
      </c>
      <c r="E61" s="197">
        <f t="shared" ref="E61:L61" si="4">+E59+E60</f>
        <v>0</v>
      </c>
      <c r="F61" s="198">
        <f t="shared" si="4"/>
        <v>0</v>
      </c>
      <c r="G61" s="197">
        <f t="shared" si="4"/>
        <v>0</v>
      </c>
      <c r="H61" s="198">
        <f t="shared" si="4"/>
        <v>0</v>
      </c>
      <c r="I61" s="197">
        <f t="shared" si="4"/>
        <v>0</v>
      </c>
      <c r="J61" s="198">
        <f t="shared" si="4"/>
        <v>0</v>
      </c>
      <c r="K61" s="197">
        <f t="shared" si="4"/>
        <v>0</v>
      </c>
      <c r="L61" s="198">
        <f t="shared" si="4"/>
        <v>0</v>
      </c>
    </row>
    <row r="62" spans="1:12">
      <c r="E62" s="230"/>
      <c r="G62" s="205"/>
    </row>
  </sheetData>
  <dataValidations count="1">
    <dataValidation type="list" allowBlank="1" showInputMessage="1" showErrorMessage="1" sqref="C9:L9">
      <formula1>$M$6:$M$7</formula1>
    </dataValidation>
  </dataValidations>
  <pageMargins left="0.25" right="0.25" top="0.51" bottom="0.34" header="0.28000000000000003" footer="0.17"/>
  <pageSetup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showGridLines="0" workbookViewId="0">
      <selection activeCell="A9" sqref="A9"/>
    </sheetView>
  </sheetViews>
  <sheetFormatPr defaultRowHeight="12.75"/>
  <cols>
    <col min="1" max="2" width="8.88671875" style="173"/>
    <col min="3" max="3" width="8.77734375" style="173" bestFit="1" customWidth="1"/>
    <col min="4" max="4" width="87.44140625" style="173" customWidth="1"/>
    <col min="5" max="16384" width="8.88671875" style="173"/>
  </cols>
  <sheetData>
    <row r="1" spans="1:4">
      <c r="A1" s="231" t="s">
        <v>221</v>
      </c>
      <c r="B1" s="231"/>
    </row>
    <row r="3" spans="1:4" ht="25.5">
      <c r="A3" s="232" t="s">
        <v>185</v>
      </c>
      <c r="B3" s="233" t="s">
        <v>222</v>
      </c>
      <c r="C3" s="232" t="s">
        <v>223</v>
      </c>
      <c r="D3" s="233" t="s">
        <v>224</v>
      </c>
    </row>
    <row r="4" spans="1:4">
      <c r="A4" s="234">
        <v>1355</v>
      </c>
      <c r="B4" s="234">
        <v>2242</v>
      </c>
      <c r="C4" s="235">
        <v>41518</v>
      </c>
      <c r="D4" s="234" t="s">
        <v>225</v>
      </c>
    </row>
    <row r="5" spans="1:4">
      <c r="A5" s="236"/>
      <c r="B5" s="236"/>
      <c r="C5" s="236"/>
      <c r="D5" s="236"/>
    </row>
    <row r="6" spans="1:4">
      <c r="A6" s="236"/>
      <c r="B6" s="236"/>
      <c r="C6" s="236"/>
      <c r="D6" s="236"/>
    </row>
    <row r="7" spans="1:4">
      <c r="A7" s="236"/>
      <c r="B7" s="236"/>
      <c r="C7" s="236"/>
      <c r="D7" s="236"/>
    </row>
    <row r="8" spans="1:4">
      <c r="A8" s="236"/>
      <c r="B8" s="236"/>
      <c r="C8" s="236"/>
      <c r="D8" s="236"/>
    </row>
    <row r="9" spans="1:4">
      <c r="A9" s="236"/>
      <c r="B9" s="236"/>
      <c r="C9" s="236"/>
      <c r="D9" s="236"/>
    </row>
    <row r="10" spans="1:4">
      <c r="A10" s="236"/>
      <c r="B10" s="236"/>
      <c r="C10" s="236"/>
      <c r="D10" s="236"/>
    </row>
    <row r="11" spans="1:4">
      <c r="A11" s="236"/>
      <c r="B11" s="236"/>
      <c r="C11" s="236"/>
      <c r="D11" s="236"/>
    </row>
    <row r="12" spans="1:4">
      <c r="A12" s="236"/>
      <c r="B12" s="236"/>
      <c r="C12" s="236"/>
      <c r="D12" s="236"/>
    </row>
    <row r="13" spans="1:4">
      <c r="A13" s="236"/>
      <c r="B13" s="236"/>
      <c r="C13" s="236"/>
      <c r="D13" s="236"/>
    </row>
    <row r="14" spans="1:4">
      <c r="A14" s="236"/>
      <c r="B14" s="236"/>
      <c r="C14" s="236"/>
      <c r="D14" s="236"/>
    </row>
    <row r="15" spans="1:4">
      <c r="A15" s="236"/>
      <c r="B15" s="236"/>
      <c r="C15" s="236"/>
      <c r="D15" s="236"/>
    </row>
    <row r="16" spans="1:4">
      <c r="A16" s="236"/>
      <c r="B16" s="236"/>
      <c r="C16" s="236"/>
      <c r="D16" s="236"/>
    </row>
    <row r="17" spans="1:4">
      <c r="A17" s="236"/>
      <c r="B17" s="236"/>
      <c r="C17" s="236"/>
      <c r="D17" s="236"/>
    </row>
    <row r="18" spans="1:4">
      <c r="A18" s="236"/>
      <c r="B18" s="236"/>
      <c r="C18" s="236"/>
      <c r="D18" s="236"/>
    </row>
    <row r="19" spans="1:4">
      <c r="A19" s="236"/>
      <c r="B19" s="236"/>
      <c r="C19" s="236"/>
      <c r="D19" s="236"/>
    </row>
    <row r="20" spans="1:4">
      <c r="A20" s="236"/>
      <c r="B20" s="236"/>
      <c r="C20" s="236"/>
      <c r="D20" s="236"/>
    </row>
    <row r="21" spans="1:4">
      <c r="A21" s="236"/>
      <c r="B21" s="236"/>
      <c r="C21" s="236"/>
      <c r="D21" s="236"/>
    </row>
    <row r="22" spans="1:4">
      <c r="A22" s="236"/>
      <c r="B22" s="236"/>
      <c r="C22" s="236"/>
      <c r="D22" s="236"/>
    </row>
    <row r="23" spans="1:4">
      <c r="A23" s="236"/>
      <c r="B23" s="236"/>
      <c r="C23" s="236"/>
      <c r="D23" s="236"/>
    </row>
    <row r="24" spans="1:4">
      <c r="A24" s="236"/>
      <c r="B24" s="236"/>
      <c r="C24" s="236"/>
      <c r="D24" s="236"/>
    </row>
    <row r="25" spans="1:4">
      <c r="A25" s="236"/>
      <c r="B25" s="236"/>
      <c r="C25" s="236"/>
      <c r="D25" s="236"/>
    </row>
    <row r="26" spans="1:4">
      <c r="A26" s="236"/>
      <c r="B26" s="236"/>
      <c r="C26" s="236"/>
      <c r="D26" s="236"/>
    </row>
    <row r="27" spans="1:4">
      <c r="A27" s="236"/>
      <c r="B27" s="236"/>
      <c r="C27" s="236"/>
      <c r="D27" s="236"/>
    </row>
    <row r="28" spans="1:4">
      <c r="A28" s="236"/>
      <c r="B28" s="236"/>
      <c r="C28" s="236"/>
      <c r="D28" s="236"/>
    </row>
    <row r="29" spans="1:4">
      <c r="A29" s="236"/>
      <c r="B29" s="236"/>
      <c r="C29" s="236"/>
      <c r="D29" s="236"/>
    </row>
    <row r="30" spans="1:4">
      <c r="A30" s="236"/>
      <c r="B30" s="236"/>
      <c r="C30" s="236"/>
      <c r="D30" s="236"/>
    </row>
    <row r="31" spans="1:4">
      <c r="A31" s="236"/>
      <c r="B31" s="236"/>
      <c r="C31" s="236"/>
      <c r="D31" s="236"/>
    </row>
    <row r="32" spans="1:4">
      <c r="A32" s="236"/>
      <c r="B32" s="236"/>
      <c r="C32" s="236"/>
      <c r="D32" s="236"/>
    </row>
    <row r="33" spans="1:4">
      <c r="A33" s="236"/>
      <c r="B33" s="236"/>
      <c r="C33" s="236"/>
      <c r="D33" s="236"/>
    </row>
    <row r="34" spans="1:4">
      <c r="A34" s="236"/>
      <c r="B34" s="236"/>
      <c r="C34" s="236"/>
      <c r="D34" s="236"/>
    </row>
    <row r="35" spans="1:4">
      <c r="A35" s="236"/>
      <c r="B35" s="236"/>
      <c r="C35" s="236"/>
      <c r="D35" s="236"/>
    </row>
    <row r="36" spans="1:4">
      <c r="A36" s="236"/>
      <c r="B36" s="236"/>
      <c r="C36" s="236"/>
      <c r="D36" s="236"/>
    </row>
    <row r="37" spans="1:4">
      <c r="A37" s="236"/>
      <c r="B37" s="236"/>
      <c r="C37" s="236"/>
      <c r="D37" s="236"/>
    </row>
    <row r="38" spans="1:4">
      <c r="A38" s="236"/>
      <c r="B38" s="236"/>
      <c r="C38" s="236"/>
      <c r="D38" s="236"/>
    </row>
    <row r="39" spans="1:4">
      <c r="A39" s="236"/>
      <c r="B39" s="236"/>
      <c r="C39" s="236"/>
      <c r="D39" s="236"/>
    </row>
  </sheetData>
  <pageMargins left="0.7" right="0.7" top="0.75" bottom="0.75" header="0.3" footer="0.3"/>
  <pageSetup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zoomScale="80" zoomScaleNormal="80" workbookViewId="0">
      <selection activeCell="A9" sqref="A9"/>
    </sheetView>
  </sheetViews>
  <sheetFormatPr defaultRowHeight="15"/>
  <cols>
    <col min="1" max="1" width="36.33203125" customWidth="1"/>
    <col min="2" max="2" width="18.44140625" customWidth="1"/>
    <col min="3" max="3" width="1" customWidth="1"/>
    <col min="4" max="4" width="22.33203125" bestFit="1" customWidth="1"/>
    <col min="5" max="5" width="0.6640625" customWidth="1"/>
    <col min="6" max="6" width="23.5546875" bestFit="1" customWidth="1"/>
    <col min="7" max="7" width="0.88671875" customWidth="1"/>
    <col min="8" max="8" width="41.5546875" bestFit="1" customWidth="1"/>
    <col min="9" max="9" width="0.88671875" customWidth="1"/>
    <col min="10" max="10" width="23.44140625" bestFit="1" customWidth="1"/>
    <col min="11" max="11" width="1" customWidth="1"/>
    <col min="12" max="12" width="41.33203125" bestFit="1" customWidth="1"/>
  </cols>
  <sheetData>
    <row r="2" spans="1:14">
      <c r="A2" s="245" t="s">
        <v>107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7"/>
    </row>
    <row r="3" spans="1:14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ht="20.25">
      <c r="A4" s="248" t="s">
        <v>119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</row>
    <row r="5" spans="1:14" ht="20.25">
      <c r="A5" s="102"/>
      <c r="B5" s="102"/>
      <c r="C5" s="102"/>
      <c r="D5" s="103"/>
      <c r="E5" s="102"/>
      <c r="F5" s="104"/>
      <c r="G5" s="104"/>
      <c r="H5" s="104"/>
      <c r="I5" s="104"/>
      <c r="J5" s="104"/>
      <c r="K5" s="104"/>
      <c r="L5" s="104"/>
      <c r="M5" s="104"/>
      <c r="N5" s="104"/>
    </row>
    <row r="6" spans="1:14" ht="18">
      <c r="A6" s="105"/>
      <c r="B6" s="106" t="s">
        <v>120</v>
      </c>
      <c r="C6" s="106"/>
      <c r="D6" s="106" t="s">
        <v>108</v>
      </c>
      <c r="E6" s="106"/>
      <c r="F6" s="106" t="s">
        <v>109</v>
      </c>
      <c r="G6" s="106"/>
      <c r="H6" s="106" t="s">
        <v>110</v>
      </c>
      <c r="I6" s="106"/>
      <c r="J6" s="106" t="s">
        <v>111</v>
      </c>
      <c r="K6" s="106"/>
      <c r="L6" s="106" t="s">
        <v>112</v>
      </c>
      <c r="M6" s="107"/>
      <c r="N6" s="104"/>
    </row>
    <row r="7" spans="1:14">
      <c r="A7" s="108" t="s">
        <v>113</v>
      </c>
      <c r="B7" s="108" t="s">
        <v>121</v>
      </c>
      <c r="C7" s="108"/>
      <c r="D7" s="108" t="s">
        <v>128</v>
      </c>
      <c r="E7" s="108"/>
      <c r="F7" s="108" t="s">
        <v>128</v>
      </c>
      <c r="G7" s="108"/>
      <c r="H7" s="108" t="s">
        <v>135</v>
      </c>
      <c r="I7" s="108"/>
      <c r="J7" s="108" t="s">
        <v>128</v>
      </c>
      <c r="K7" s="108"/>
      <c r="L7" s="108" t="s">
        <v>135</v>
      </c>
      <c r="M7" s="109"/>
      <c r="N7" s="104"/>
    </row>
    <row r="8" spans="1:14">
      <c r="A8" s="108" t="s">
        <v>114</v>
      </c>
      <c r="B8" s="108" t="s">
        <v>122</v>
      </c>
      <c r="C8" s="108"/>
      <c r="D8" s="108" t="s">
        <v>129</v>
      </c>
      <c r="E8" s="108"/>
      <c r="F8" s="108" t="s">
        <v>129</v>
      </c>
      <c r="G8" s="108"/>
      <c r="H8" s="108" t="s">
        <v>135</v>
      </c>
      <c r="I8" s="108"/>
      <c r="J8" s="108" t="s">
        <v>129</v>
      </c>
      <c r="K8" s="108"/>
      <c r="L8" s="108" t="s">
        <v>135</v>
      </c>
      <c r="M8" s="109"/>
      <c r="N8" s="104"/>
    </row>
    <row r="9" spans="1:14">
      <c r="A9" s="108" t="s">
        <v>115</v>
      </c>
      <c r="B9" s="108" t="s">
        <v>123</v>
      </c>
      <c r="C9" s="108"/>
      <c r="D9" s="108" t="s">
        <v>130</v>
      </c>
      <c r="E9" s="108"/>
      <c r="F9" s="108" t="s">
        <v>130</v>
      </c>
      <c r="G9" s="108"/>
      <c r="H9" s="108" t="s">
        <v>136</v>
      </c>
      <c r="I9" s="108"/>
      <c r="J9" s="108" t="s">
        <v>130</v>
      </c>
      <c r="K9" s="108"/>
      <c r="L9" s="108" t="s">
        <v>136</v>
      </c>
      <c r="M9" s="109"/>
      <c r="N9" s="104"/>
    </row>
    <row r="10" spans="1:14">
      <c r="A10" s="110" t="s">
        <v>116</v>
      </c>
      <c r="B10" s="108" t="s">
        <v>124</v>
      </c>
      <c r="C10" s="108"/>
      <c r="D10" s="108" t="s">
        <v>131</v>
      </c>
      <c r="E10" s="108"/>
      <c r="F10" s="108" t="s">
        <v>131</v>
      </c>
      <c r="G10" s="108"/>
      <c r="H10" s="108" t="s">
        <v>117</v>
      </c>
      <c r="I10" s="108"/>
      <c r="J10" s="108" t="s">
        <v>139</v>
      </c>
      <c r="K10" s="108"/>
      <c r="L10" s="108" t="s">
        <v>117</v>
      </c>
      <c r="M10" s="109"/>
      <c r="N10" s="104"/>
    </row>
    <row r="11" spans="1:14">
      <c r="A11" s="108" t="s">
        <v>118</v>
      </c>
      <c r="B11" s="108" t="s">
        <v>125</v>
      </c>
      <c r="C11" s="108"/>
      <c r="D11" s="108" t="s">
        <v>132</v>
      </c>
      <c r="E11" s="108"/>
      <c r="F11" s="108" t="s">
        <v>132</v>
      </c>
      <c r="G11" s="108"/>
      <c r="H11" s="108" t="s">
        <v>137</v>
      </c>
      <c r="I11" s="108"/>
      <c r="J11" s="108" t="s">
        <v>132</v>
      </c>
      <c r="K11" s="108"/>
      <c r="L11" s="108" t="s">
        <v>140</v>
      </c>
      <c r="M11" s="109"/>
      <c r="N11" s="104"/>
    </row>
    <row r="12" spans="1:14">
      <c r="A12" s="108" t="s">
        <v>15</v>
      </c>
      <c r="B12" s="108" t="s">
        <v>126</v>
      </c>
      <c r="C12" s="108"/>
      <c r="D12" s="108" t="s">
        <v>133</v>
      </c>
      <c r="E12" s="108"/>
      <c r="F12" s="108" t="s">
        <v>133</v>
      </c>
      <c r="G12" s="108"/>
      <c r="H12" s="108" t="s">
        <v>117</v>
      </c>
      <c r="I12" s="108"/>
      <c r="J12" s="108" t="s">
        <v>133</v>
      </c>
      <c r="K12" s="108"/>
      <c r="L12" s="108" t="s">
        <v>117</v>
      </c>
      <c r="M12" s="109"/>
      <c r="N12" s="104"/>
    </row>
    <row r="13" spans="1:14">
      <c r="A13" s="108" t="s">
        <v>42</v>
      </c>
      <c r="B13" s="108" t="s">
        <v>127</v>
      </c>
      <c r="C13" s="108"/>
      <c r="D13" s="108" t="s">
        <v>134</v>
      </c>
      <c r="E13" s="108"/>
      <c r="F13" s="108" t="s">
        <v>134</v>
      </c>
      <c r="G13" s="108"/>
      <c r="H13" s="108" t="s">
        <v>138</v>
      </c>
      <c r="I13" s="108"/>
      <c r="J13" s="108" t="s">
        <v>134</v>
      </c>
      <c r="K13" s="108"/>
      <c r="L13" s="108" t="s">
        <v>141</v>
      </c>
      <c r="M13" s="109"/>
      <c r="N13" s="104"/>
    </row>
    <row r="14" spans="1:14" ht="18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5"/>
      <c r="N14" s="105"/>
    </row>
    <row r="15" spans="1:14" ht="18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</row>
    <row r="16" spans="1:14" ht="67.5" customHeight="1">
      <c r="A16" s="249" t="s">
        <v>142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1"/>
      <c r="M16" s="105"/>
      <c r="N16" s="105"/>
    </row>
    <row r="18" spans="1:12">
      <c r="A18" s="244" t="s">
        <v>143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</row>
    <row r="19" spans="1:12">
      <c r="A19" s="244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</row>
    <row r="20" spans="1:12">
      <c r="A20" s="244"/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</row>
    <row r="22" spans="1:12" ht="15" customHeight="1">
      <c r="A22" s="244" t="s">
        <v>144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</row>
    <row r="23" spans="1:12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</row>
    <row r="24" spans="1:12">
      <c r="A24" s="244" t="s">
        <v>145</v>
      </c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</row>
  </sheetData>
  <mergeCells count="6">
    <mergeCell ref="A24:L24"/>
    <mergeCell ref="A2:N2"/>
    <mergeCell ref="A4:N4"/>
    <mergeCell ref="A16:L16"/>
    <mergeCell ref="A18:L20"/>
    <mergeCell ref="A22:L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Cover Page</vt:lpstr>
      <vt:lpstr>Attach GG</vt:lpstr>
      <vt:lpstr>2015 Attachment GG True Up</vt:lpstr>
      <vt:lpstr>Forward Rate TO Support Data</vt:lpstr>
      <vt:lpstr>Project Descriptions</vt:lpstr>
      <vt:lpstr>Cross Ref to Att O</vt:lpstr>
      <vt:lpstr>'Attach GG'!Print_Area</vt:lpstr>
      <vt:lpstr>'Cover Page'!Print_Area</vt:lpstr>
      <vt:lpstr>'Forward Rate TO Support Data'!Print_Area</vt:lpstr>
    </vt:vector>
  </TitlesOfParts>
  <Company>American Transmission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Hodgson</dc:creator>
  <cp:lastModifiedBy>Bosch, Stephanie</cp:lastModifiedBy>
  <cp:lastPrinted>2016-08-29T18:06:08Z</cp:lastPrinted>
  <dcterms:created xsi:type="dcterms:W3CDTF">2009-07-01T14:12:33Z</dcterms:created>
  <dcterms:modified xsi:type="dcterms:W3CDTF">2016-08-31T15:59:58Z</dcterms:modified>
</cp:coreProperties>
</file>