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2015 True-Up\2015 True-Up Files Submitted to MISO\"/>
    </mc:Choice>
  </mc:AlternateContent>
  <bookViews>
    <workbookView xWindow="-15" yWindow="-15" windowWidth="19440" windowHeight="4515"/>
  </bookViews>
  <sheets>
    <sheet name="Sch 1 Rcvble Exp" sheetId="3" r:id="rId1"/>
    <sheet name="Sch 1 TU Adj" sheetId="2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1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0">'Sch 1 Rcvble Exp'!$A$1:$F$39</definedName>
    <definedName name="q" hidden="1">{"MATALL",#N/A,FALSE,"Sheet4";"matclass",#N/A,FALSE,"Sheet4"}</definedName>
    <definedName name="Swvu.DATABASE." localSheetId="1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52511"/>
</workbook>
</file>

<file path=xl/calcChain.xml><?xml version="1.0" encoding="utf-8"?>
<calcChain xmlns="http://schemas.openxmlformats.org/spreadsheetml/2006/main">
  <c r="F23" i="3" l="1"/>
  <c r="F29" i="3" s="1"/>
  <c r="F19" i="3"/>
  <c r="A8" i="3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D19" i="3"/>
  <c r="I32" i="2"/>
  <c r="I31" i="2"/>
  <c r="I23" i="2"/>
  <c r="I19" i="2"/>
  <c r="G17" i="2"/>
  <c r="G21" i="2" s="1"/>
  <c r="G25" i="2" s="1"/>
  <c r="G29" i="2" s="1"/>
  <c r="I35" i="2" s="1"/>
  <c r="E17" i="2"/>
  <c r="E21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0" i="3" l="1"/>
  <c r="A21" i="3" s="1"/>
  <c r="A22" i="3" s="1"/>
  <c r="A23" i="3" s="1"/>
  <c r="I33" i="2"/>
  <c r="I37" i="2" s="1"/>
  <c r="A22" i="2"/>
  <c r="A23" i="2" s="1"/>
  <c r="A24" i="2" s="1"/>
  <c r="A25" i="2" s="1"/>
  <c r="I21" i="2"/>
  <c r="E25" i="2"/>
  <c r="I25" i="2" s="1"/>
  <c r="I17" i="2"/>
  <c r="A24" i="3" l="1"/>
  <c r="A25" i="3" s="1"/>
  <c r="D23" i="3"/>
  <c r="I39" i="2"/>
  <c r="I45" i="2" s="1"/>
  <c r="I47" i="2" s="1"/>
  <c r="D25" i="2"/>
  <c r="A26" i="2"/>
  <c r="A27" i="2" s="1"/>
  <c r="A28" i="2" s="1"/>
  <c r="A29" i="2" s="1"/>
  <c r="A30" i="2" s="1"/>
  <c r="B31" i="3" l="1"/>
  <c r="A26" i="3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D29" i="3"/>
  <c r="D35" i="2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<sst xmlns="http://schemas.openxmlformats.org/spreadsheetml/2006/main" count="85" uniqueCount="74">
  <si>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</si>
  <si>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</si>
  <si>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</si>
  <si>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</si>
  <si>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</si>
  <si>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</si>
  <si>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</si>
  <si>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</si>
  <si>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</si>
  <si>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</si>
  <si>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</si>
  <si>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</si>
  <si>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</si>
  <si>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</si>
  <si>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</si>
  <si>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</si>
  <si>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</si>
  <si>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</si>
  <si>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</si>
  <si>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</si>
  <si>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</si>
  <si>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</si>
  <si>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</si>
  <si>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</si>
  <si>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</si>
  <si>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</si>
  <si>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</si>
  <si>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</si>
  <si>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</si>
  <si>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</si>
  <si>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</si>
  <si>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</si>
  <si>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</si>
  <si>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</si>
  <si>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</si>
  <si>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</si>
  <si>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</si>
  <si>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</si>
  <si>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</si>
  <si>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</si>
  <si>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</si>
  <si>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</si>
  <si>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</si>
  <si>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</si>
  <si>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</si>
  <si>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</si>
  <si>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</si>
  <si>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Montana-Dakota Utilities Co.</t>
  </si>
  <si>
    <t xml:space="preserve"> </t>
  </si>
  <si>
    <t>Schedule 1 Recoverable Expenses</t>
  </si>
  <si>
    <t>Rate Year: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</si>
  <si>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</si>
  <si>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t>Projected or Actual:</t>
  </si>
  <si>
    <t>Actual</t>
  </si>
  <si>
    <t>Account 561.1</t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</si>
  <si>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</si>
  <si>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t>$</t>
  </si>
  <si>
    <t>Account 561.2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</si>
  <si>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</si>
  <si>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t>Account 561.3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</si>
  <si>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</si>
  <si>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t xml:space="preserve">   Subtotal</t>
  </si>
  <si>
    <t>Account 561.BA for Schedule 24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</si>
  <si>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</si>
  <si>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t>Input 1:  Account 561 Available excluding revenue credits</t>
  </si>
  <si>
    <t>Input 2:  True-Up Adjustment Principal &amp; Interest Under(Over) Recovery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</si>
  <si>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</si>
  <si>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</si>
  <si>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</si>
  <si>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t>Schedule 1 Net Expenses including True-Up Adjustment</t>
  </si>
  <si>
    <t>Note 2:  Source references may vary by company; page references are to each company's source document; analogous figures</t>
  </si>
  <si>
    <t xml:space="preserve">   would be provided for projected year.  Inputs in whole dollars.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</si>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</sst>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</numFmts>
  <fonts count="45">
    <font>
      <sz val="12"/>
      <name val="Arial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</font>
    <font>
      <b/>
      <sz val="10"/>
      <name val="MS Sans Serif"/>
    </font>
    <font>
      <sz val="10"/>
      <color indexed="12"/>
      <name val="MS Sans Serif"/>
    </font>
    <font>
      <b/>
      <sz val="10"/>
      <color indexed="12"/>
      <name val="MS Sans Serif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8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9" fillId="0" borderId="0">
      <protection locked="0"/>
    </xf>
    <xf numFmtId="0" fontId="10" fillId="0" borderId="0" applyNumberFormat="0" applyFill="0" applyBorder="0" applyAlignment="0" applyProtection="0"/>
    <xf numFmtId="167" fontId="11" fillId="0" borderId="0">
      <protection locked="0"/>
    </xf>
    <xf numFmtId="0" fontId="12" fillId="4" borderId="0" applyNumberFormat="0" applyBorder="0" applyAlignment="0" applyProtection="0"/>
    <xf numFmtId="38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6" fontId="11" fillId="0" borderId="0">
      <protection locked="0"/>
    </xf>
    <xf numFmtId="166" fontId="11" fillId="0" borderId="0">
      <protection locked="0"/>
    </xf>
    <xf numFmtId="0" fontId="18" fillId="0" borderId="7" applyNumberFormat="0" applyFill="0" applyAlignment="0" applyProtection="0"/>
    <xf numFmtId="0" fontId="19" fillId="7" borderId="2" applyNumberFormat="0" applyAlignment="0" applyProtection="0"/>
    <xf numFmtId="10" fontId="13" fillId="24" borderId="8" applyNumberFormat="0" applyBorder="0" applyAlignment="0" applyProtection="0"/>
    <xf numFmtId="0" fontId="20" fillId="0" borderId="9" applyNumberFormat="0" applyFill="0" applyAlignment="0" applyProtection="0"/>
    <xf numFmtId="0" fontId="21" fillId="25" borderId="0" applyNumberFormat="0" applyBorder="0" applyAlignment="0" applyProtection="0"/>
    <xf numFmtId="37" fontId="22" fillId="0" borderId="0"/>
    <xf numFmtId="165" fontId="23" fillId="0" borderId="0"/>
    <xf numFmtId="0" fontId="8" fillId="0" borderId="0"/>
    <xf numFmtId="0" fontId="24" fillId="0" borderId="0"/>
    <xf numFmtId="0" fontId="1" fillId="0" borderId="0"/>
    <xf numFmtId="38" fontId="25" fillId="0" borderId="0"/>
    <xf numFmtId="0" fontId="26" fillId="26" borderId="10" applyNumberFormat="0" applyFont="0" applyAlignment="0" applyProtection="0"/>
    <xf numFmtId="0" fontId="27" fillId="21" borderId="11" applyNumberFormat="0" applyAlignment="0" applyProtection="0"/>
    <xf numFmtId="1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0" fontId="29" fillId="0" borderId="12">
      <alignment horizontal="center"/>
    </xf>
    <xf numFmtId="0" fontId="30" fillId="0" borderId="13"/>
    <xf numFmtId="0" fontId="31" fillId="0" borderId="14"/>
    <xf numFmtId="0" fontId="11" fillId="0" borderId="0"/>
    <xf numFmtId="0" fontId="32" fillId="0" borderId="0" applyNumberFormat="0" applyFill="0" applyBorder="0" applyAlignment="0" applyProtection="0"/>
    <xf numFmtId="166" fontId="11" fillId="0" borderId="15">
      <protection locked="0"/>
    </xf>
    <xf numFmtId="37" fontId="13" fillId="27" borderId="0" applyNumberFormat="0" applyBorder="0" applyAlignment="0" applyProtection="0"/>
    <xf numFmtId="37" fontId="33" fillId="0" borderId="0"/>
    <xf numFmtId="3" fontId="34" fillId="0" borderId="7" applyProtection="0"/>
    <xf numFmtId="0" fontId="35" fillId="0" borderId="0" applyNumberFormat="0" applyFill="0" applyBorder="0" applyAlignment="0" applyProtection="0"/>
    <xf numFmtId="0" fontId="42" fillId="0" borderId="0"/>
  </cellStyleXfs>
  <cellXfs count="66">
    <xf numFmtId="0" fontId="0" fillId="0" borderId="0" xfId="0"/>
    <xf numFmtId="0" fontId="36" fillId="0" borderId="0" xfId="0" applyFont="1" applyFill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53" applyFont="1" applyAlignment="1">
      <alignment horizontal="left"/>
    </xf>
    <xf numFmtId="0" fontId="37" fillId="0" borderId="0" xfId="54" applyFont="1" applyAlignment="1">
      <alignment horizontal="left" vertical="center"/>
    </xf>
    <xf numFmtId="0" fontId="37" fillId="28" borderId="0" xfId="54" applyFont="1" applyFill="1" applyAlignment="1">
      <alignment horizontal="center" vertical="center"/>
    </xf>
    <xf numFmtId="164" fontId="37" fillId="0" borderId="0" xfId="55" applyNumberFormat="1" applyFont="1" applyAlignment="1" applyProtection="1">
      <alignment horizontal="right"/>
    </xf>
    <xf numFmtId="0" fontId="37" fillId="0" borderId="0" xfId="0" applyFont="1" applyFill="1" applyAlignment="1"/>
    <xf numFmtId="0" fontId="37" fillId="0" borderId="0" xfId="53" applyFont="1" applyFill="1" applyAlignment="1">
      <alignment horizontal="left"/>
    </xf>
    <xf numFmtId="0" fontId="37" fillId="28" borderId="0" xfId="53" applyFont="1" applyFill="1" applyAlignment="1">
      <alignment horizontal="center"/>
    </xf>
    <xf numFmtId="0" fontId="36" fillId="0" borderId="0" xfId="53" applyFont="1" applyFill="1" applyAlignment="1">
      <alignment horizontal="left"/>
    </xf>
    <xf numFmtId="0" fontId="36" fillId="0" borderId="0" xfId="53" applyFont="1" applyFill="1" applyBorder="1" applyAlignment="1">
      <alignment horizontal="center"/>
    </xf>
    <xf numFmtId="0" fontId="36" fillId="0" borderId="0" xfId="53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7" fillId="0" borderId="0" xfId="53" applyFont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6" fillId="28" borderId="0" xfId="0" applyFont="1" applyFill="1" applyAlignment="1"/>
    <xf numFmtId="42" fontId="36" fillId="28" borderId="0" xfId="29" applyNumberFormat="1" applyFont="1" applyFill="1" applyAlignment="1"/>
    <xf numFmtId="42" fontId="36" fillId="0" borderId="0" xfId="29" applyNumberFormat="1" applyFont="1" applyFill="1" applyAlignment="1"/>
    <xf numFmtId="42" fontId="36" fillId="0" borderId="0" xfId="29" applyNumberFormat="1" applyFont="1" applyFill="1" applyAlignment="1">
      <alignment horizontal="right"/>
    </xf>
    <xf numFmtId="169" fontId="36" fillId="28" borderId="0" xfId="29" applyNumberFormat="1" applyFont="1" applyFill="1" applyAlignment="1"/>
    <xf numFmtId="169" fontId="36" fillId="0" borderId="0" xfId="29" applyNumberFormat="1" applyFont="1" applyFill="1" applyAlignment="1"/>
    <xf numFmtId="169" fontId="36" fillId="0" borderId="0" xfId="29" applyNumberFormat="1" applyFont="1" applyFill="1" applyAlignment="1">
      <alignment horizontal="right"/>
    </xf>
    <xf numFmtId="0" fontId="36" fillId="28" borderId="0" xfId="0" applyFont="1" applyFill="1"/>
    <xf numFmtId="42" fontId="36" fillId="28" borderId="0" xfId="29" applyNumberFormat="1" applyFont="1" applyFill="1"/>
    <xf numFmtId="42" fontId="36" fillId="0" borderId="0" xfId="29" applyNumberFormat="1" applyFont="1"/>
    <xf numFmtId="169" fontId="36" fillId="0" borderId="0" xfId="29" applyNumberFormat="1" applyFont="1"/>
    <xf numFmtId="42" fontId="36" fillId="0" borderId="0" xfId="0" applyNumberFormat="1" applyFont="1"/>
    <xf numFmtId="42" fontId="36" fillId="0" borderId="0" xfId="0" applyNumberFormat="1" applyFont="1" applyFill="1" applyAlignment="1"/>
    <xf numFmtId="0" fontId="36" fillId="0" borderId="0" xfId="0" applyFont="1" applyFill="1" applyAlignment="1">
      <alignment horizontal="right"/>
    </xf>
    <xf numFmtId="0" fontId="36" fillId="0" borderId="0" xfId="0" applyNumberFormat="1" applyFont="1" applyFill="1" applyAlignment="1"/>
    <xf numFmtId="42" fontId="36" fillId="0" borderId="16" xfId="0" applyNumberFormat="1" applyFont="1" applyFill="1" applyBorder="1" applyAlignment="1">
      <alignment horizontal="right"/>
    </xf>
    <xf numFmtId="0" fontId="36" fillId="0" borderId="0" xfId="0" applyNumberFormat="1" applyFont="1" applyFill="1"/>
    <xf numFmtId="0" fontId="36" fillId="28" borderId="0" xfId="0" applyNumberFormat="1" applyFont="1" applyFill="1" applyAlignment="1"/>
    <xf numFmtId="3" fontId="36" fillId="28" borderId="18" xfId="0" applyNumberFormat="1" applyFont="1" applyFill="1" applyBorder="1"/>
    <xf numFmtId="169" fontId="36" fillId="0" borderId="0" xfId="29" applyNumberFormat="1" applyFont="1" applyFill="1" applyBorder="1"/>
    <xf numFmtId="171" fontId="36" fillId="0" borderId="0" xfId="0" applyNumberFormat="1" applyFont="1" applyFill="1"/>
    <xf numFmtId="173" fontId="36" fillId="0" borderId="0" xfId="29" applyNumberFormat="1" applyFont="1" applyFill="1" applyBorder="1"/>
    <xf numFmtId="3" fontId="36" fillId="0" borderId="0" xfId="0" applyNumberFormat="1" applyFont="1" applyFill="1" applyAlignment="1"/>
    <xf numFmtId="3" fontId="36" fillId="0" borderId="0" xfId="0" applyNumberFormat="1" applyFont="1" applyFill="1" applyBorder="1" applyAlignment="1"/>
    <xf numFmtId="169" fontId="36" fillId="0" borderId="17" xfId="29" applyNumberFormat="1" applyFont="1" applyFill="1" applyBorder="1"/>
    <xf numFmtId="172" fontId="36" fillId="0" borderId="16" xfId="31" applyNumberFormat="1" applyFont="1" applyFill="1" applyBorder="1" applyAlignment="1"/>
    <xf numFmtId="172" fontId="36" fillId="0" borderId="16" xfId="0" applyNumberFormat="1" applyFont="1" applyFill="1" applyBorder="1" applyAlignment="1"/>
    <xf numFmtId="170" fontId="36" fillId="28" borderId="0" xfId="0" applyNumberFormat="1" applyFont="1" applyFill="1" applyAlignment="1"/>
    <xf numFmtId="170" fontId="36" fillId="0" borderId="0" xfId="0" applyNumberFormat="1" applyFont="1" applyFill="1" applyAlignment="1"/>
    <xf numFmtId="1" fontId="36" fillId="0" borderId="0" xfId="0" applyNumberFormat="1" applyFont="1" applyFill="1" applyAlignment="1"/>
    <xf numFmtId="172" fontId="37" fillId="0" borderId="16" xfId="0" applyNumberFormat="1" applyFont="1" applyFill="1" applyBorder="1" applyAlignment="1"/>
    <xf numFmtId="0" fontId="41" fillId="0" borderId="0" xfId="0" applyFont="1" applyFill="1" applyAlignment="1"/>
    <xf numFmtId="0" fontId="36" fillId="0" borderId="0" xfId="72" applyFont="1"/>
    <xf numFmtId="0" fontId="43" fillId="0" borderId="0" xfId="72" applyFont="1"/>
    <xf numFmtId="0" fontId="38" fillId="0" borderId="0" xfId="72" applyFont="1"/>
    <xf numFmtId="0" fontId="36" fillId="0" borderId="0" xfId="72" applyFont="1" applyAlignment="1">
      <alignment horizontal="center"/>
    </xf>
    <xf numFmtId="0" fontId="37" fillId="28" borderId="0" xfId="72" applyFont="1" applyFill="1" applyAlignment="1">
      <alignment horizontal="center"/>
    </xf>
    <xf numFmtId="0" fontId="37" fillId="0" borderId="0" xfId="72" applyFont="1" applyAlignment="1">
      <alignment horizontal="center"/>
    </xf>
    <xf numFmtId="0" fontId="37" fillId="0" borderId="0" xfId="72" applyFont="1" applyBorder="1" applyAlignment="1">
      <alignment horizontal="center"/>
    </xf>
    <xf numFmtId="0" fontId="36" fillId="0" borderId="0" xfId="72" applyFont="1" applyBorder="1" applyAlignment="1">
      <alignment horizontal="center"/>
    </xf>
    <xf numFmtId="0" fontId="36" fillId="0" borderId="0" xfId="72" applyFont="1" applyBorder="1"/>
    <xf numFmtId="0" fontId="36" fillId="28" borderId="0" xfId="72" applyFont="1" applyFill="1"/>
    <xf numFmtId="0" fontId="36" fillId="0" borderId="0" xfId="72" applyFont="1" applyFill="1"/>
    <xf numFmtId="41" fontId="36" fillId="28" borderId="0" xfId="72" applyNumberFormat="1" applyFont="1" applyFill="1"/>
    <xf numFmtId="41" fontId="36" fillId="0" borderId="0" xfId="72" applyNumberFormat="1" applyFont="1" applyFill="1"/>
    <xf numFmtId="0" fontId="37" fillId="0" borderId="0" xfId="72" applyFont="1"/>
    <xf numFmtId="41" fontId="36" fillId="0" borderId="0" xfId="72" applyNumberFormat="1" applyFont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tual Date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/>
    <cellStyle name="Currency" xfId="31" builtinId="4"/>
    <cellStyle name="Currency 2" xfId="32"/>
    <cellStyle name="Date" xfId="33"/>
    <cellStyle name="Explanatory Text" xfId="34" builtinId="53" customBuiltin="1"/>
    <cellStyle name="Fixed" xfId="35"/>
    <cellStyle name="Good" xfId="36" builtinId="26" customBuiltin="1"/>
    <cellStyle name="Grey" xfId="37"/>
    <cellStyle name="HEADER" xfId="38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1" xfId="43"/>
    <cellStyle name="Heading2" xfId="44"/>
    <cellStyle name="HIGHLIGHT" xfId="45"/>
    <cellStyle name="Input" xfId="46" builtinId="20" customBuiltin="1"/>
    <cellStyle name="Input [yellow]" xfId="47"/>
    <cellStyle name="Linked Cell" xfId="48" builtinId="24" customBuiltin="1"/>
    <cellStyle name="Neutral" xfId="49" builtinId="28" customBuiltin="1"/>
    <cellStyle name="no dec" xfId="50"/>
    <cellStyle name="Normal" xfId="0" builtinId="0"/>
    <cellStyle name="Normal - Style1" xfId="51"/>
    <cellStyle name="Normal 2" xfId="52"/>
    <cellStyle name="Normal 3" xfId="72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Output" xfId="57" builtinId="21" customBuiltin="1"/>
    <cellStyle name="Percent [2]" xfId="58"/>
    <cellStyle name="Percent 2" xfId="59"/>
    <cellStyle name="PSChar" xfId="60"/>
    <cellStyle name="PSDate" xfId="61"/>
    <cellStyle name="PSHeading" xfId="62"/>
    <cellStyle name="RangeBelow" xfId="63"/>
    <cellStyle name="SubRoutine" xfId="64"/>
    <cellStyle name="þ(Î'_x000c_ïþ÷_x000c_âþÖ_x0006__x0002_Þ”_x0013__x0007__x0001__x0001_" xfId="65"/>
    <cellStyle name="Title" xfId="66" builtinId="15" customBuiltin="1"/>
    <cellStyle name="Total" xfId="67" builtinId="25" customBuiltin="1"/>
    <cellStyle name="Unprot" xfId="68"/>
    <cellStyle name="Unprot$" xfId="69"/>
    <cellStyle name="Unprotect" xfId="70"/>
    <cellStyle name="Warning Text" xfId="71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928360" y="22860"/>
          <a:ext cx="366522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744855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70485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4" zoomScale="80" zoomScaleNormal="80" workbookViewId="0">
      <selection activeCell="C11" sqref="C11"/>
    </sheetView>
  </sheetViews>
  <sheetFormatPr defaultColWidth="7.109375" defaultRowHeight="15"/>
  <cols>
    <col min="1" max="1" width="4" style="51" customWidth="1"/>
    <col min="2" max="2" width="15.77734375" style="51" customWidth="1"/>
    <col min="3" max="3" width="44.21875" style="51" customWidth="1"/>
    <col min="4" max="4" width="51.5546875" style="51" customWidth="1"/>
    <col min="5" max="5" width="1.5546875" style="51" customWidth="1"/>
    <col min="6" max="6" width="9.88671875" style="51" customWidth="1"/>
    <col min="7" max="7" width="7.109375" style="51"/>
    <col min="8" max="30" width="7.109375" style="52"/>
    <col min="31" max="31" width="23" style="52" bestFit="1" customWidth="1"/>
    <col min="32" max="16384" width="7.109375" style="52"/>
  </cols>
  <sheetData>
    <row r="1" spans="1:7" ht="19.149999999999999" customHeight="1">
      <c r="A1" s="51" t="s">
        <v>48</v>
      </c>
    </row>
    <row r="2" spans="1:7" ht="19.149999999999999" customHeight="1"/>
    <row r="3" spans="1:7" ht="19.149999999999999" customHeight="1"/>
    <row r="4" spans="1:7" ht="19.149999999999999" customHeight="1"/>
    <row r="5" spans="1:7" ht="19.149999999999999" customHeight="1">
      <c r="B5" s="53" t="s">
        <v>49</v>
      </c>
    </row>
    <row r="6" spans="1:7" ht="19.149999999999999" customHeight="1"/>
    <row r="7" spans="1:7">
      <c r="A7" s="51">
        <v>1</v>
      </c>
      <c r="B7" s="51" t="s">
        <v>10</v>
      </c>
      <c r="C7" s="7" t="s">
        <v>47</v>
      </c>
    </row>
    <row r="8" spans="1:7">
      <c r="A8" s="51">
        <f t="shared" ref="A8:A39" si="0">1+A7</f>
        <v>2</v>
      </c>
      <c r="C8" s="54"/>
    </row>
    <row r="9" spans="1:7">
      <c r="A9" s="51">
        <f t="shared" si="0"/>
        <v>3</v>
      </c>
      <c r="B9" s="51" t="s">
        <v>50</v>
      </c>
      <c r="C9" s="55">
        <v>2017</v>
      </c>
    </row>
    <row r="10" spans="1:7" ht="17.25">
      <c r="A10" s="51">
        <f t="shared" si="0"/>
        <v>4</v>
      </c>
      <c r="B10" s="51" t="s">
        <v>51</v>
      </c>
      <c r="C10" s="55">
        <v>2015</v>
      </c>
    </row>
    <row r="11" spans="1:7">
      <c r="A11" s="51">
        <f t="shared" si="0"/>
        <v>5</v>
      </c>
      <c r="C11" s="56"/>
    </row>
    <row r="12" spans="1:7">
      <c r="A12" s="51">
        <f t="shared" si="0"/>
        <v>6</v>
      </c>
      <c r="B12" s="51" t="s">
        <v>52</v>
      </c>
      <c r="C12" s="55" t="s">
        <v>53</v>
      </c>
    </row>
    <row r="13" spans="1:7">
      <c r="A13" s="51">
        <f t="shared" si="0"/>
        <v>7</v>
      </c>
    </row>
    <row r="14" spans="1:7">
      <c r="A14" s="51">
        <f t="shared" si="0"/>
        <v>8</v>
      </c>
      <c r="B14" s="57" t="s">
        <v>19</v>
      </c>
      <c r="C14" s="58"/>
      <c r="D14" s="57" t="s">
        <v>20</v>
      </c>
      <c r="E14" s="58"/>
      <c r="F14" s="57" t="s">
        <v>27</v>
      </c>
      <c r="G14" s="58"/>
    </row>
    <row r="15" spans="1:7">
      <c r="A15" s="51">
        <f t="shared" si="0"/>
        <v>9</v>
      </c>
      <c r="B15" s="59"/>
      <c r="C15" s="59"/>
      <c r="D15" s="59"/>
      <c r="E15" s="59"/>
      <c r="F15" s="59"/>
      <c r="G15" s="59"/>
    </row>
    <row r="16" spans="1:7" ht="17.25">
      <c r="A16" s="51">
        <f t="shared" si="0"/>
        <v>10</v>
      </c>
      <c r="B16" s="51" t="s">
        <v>54</v>
      </c>
      <c r="D16" s="60" t="s">
        <v>55</v>
      </c>
      <c r="E16" s="61" t="s">
        <v>56</v>
      </c>
      <c r="F16" s="62">
        <v>533679</v>
      </c>
    </row>
    <row r="17" spans="1:6">
      <c r="A17" s="51">
        <f t="shared" si="0"/>
        <v>11</v>
      </c>
      <c r="B17" s="51" t="s">
        <v>57</v>
      </c>
      <c r="D17" s="60" t="s">
        <v>58</v>
      </c>
      <c r="E17" s="61"/>
      <c r="F17" s="62">
        <v>762430</v>
      </c>
    </row>
    <row r="18" spans="1:6">
      <c r="A18" s="51">
        <f t="shared" si="0"/>
        <v>12</v>
      </c>
      <c r="B18" s="51" t="s">
        <v>59</v>
      </c>
      <c r="D18" s="60" t="s">
        <v>60</v>
      </c>
      <c r="E18" s="61"/>
      <c r="F18" s="62"/>
    </row>
    <row r="19" spans="1:6">
      <c r="A19" s="51">
        <f t="shared" si="0"/>
        <v>13</v>
      </c>
      <c r="B19" s="51" t="s">
        <v>61</v>
      </c>
      <c r="D19" s="51" t="str">
        <f>"(Line "&amp;A16&amp;"+ Line "&amp;A17&amp;"+ Line "&amp;A18&amp;")"</f>
        <v>(Line 10+ Line 11+ Line 12)</v>
      </c>
      <c r="E19" s="51" t="s">
        <v>56</v>
      </c>
      <c r="F19" s="63">
        <f>SUM(F16:F18)</f>
        <v>1296109</v>
      </c>
    </row>
    <row r="20" spans="1:6">
      <c r="A20" s="51">
        <f t="shared" si="0"/>
        <v>14</v>
      </c>
    </row>
    <row r="21" spans="1:6" ht="17.25">
      <c r="A21" s="51">
        <f t="shared" si="0"/>
        <v>15</v>
      </c>
      <c r="B21" s="51" t="s">
        <v>62</v>
      </c>
      <c r="D21" s="60" t="s">
        <v>63</v>
      </c>
      <c r="E21" s="61"/>
      <c r="F21" s="62">
        <v>690912</v>
      </c>
    </row>
    <row r="22" spans="1:6">
      <c r="A22" s="51">
        <f t="shared" si="0"/>
        <v>16</v>
      </c>
    </row>
    <row r="23" spans="1:6">
      <c r="A23" s="51">
        <f t="shared" si="0"/>
        <v>17</v>
      </c>
      <c r="B23" s="64" t="s">
        <v>64</v>
      </c>
      <c r="D23" s="51" t="str">
        <f>"(Line "&amp;A19&amp;" - Line "&amp;A21&amp;")"</f>
        <v>(Line 13 - Line 15)</v>
      </c>
      <c r="E23" s="51" t="s">
        <v>56</v>
      </c>
      <c r="F23" s="65">
        <f>+F19-F21</f>
        <v>605197</v>
      </c>
    </row>
    <row r="24" spans="1:6">
      <c r="A24" s="51">
        <f t="shared" si="0"/>
        <v>18</v>
      </c>
    </row>
    <row r="25" spans="1:6" ht="17.25">
      <c r="A25" s="51">
        <f t="shared" si="0"/>
        <v>19</v>
      </c>
      <c r="B25" s="64" t="s">
        <v>65</v>
      </c>
      <c r="D25" s="60" t="s">
        <v>66</v>
      </c>
      <c r="E25" s="61"/>
      <c r="F25" s="62">
        <v>-108612</v>
      </c>
    </row>
    <row r="26" spans="1:6">
      <c r="A26" s="51">
        <f t="shared" si="0"/>
        <v>20</v>
      </c>
    </row>
    <row r="27" spans="1:6" ht="17.25">
      <c r="A27" s="51">
        <f t="shared" si="0"/>
        <v>21</v>
      </c>
      <c r="B27" s="64" t="s">
        <v>67</v>
      </c>
      <c r="D27" s="60" t="s">
        <v>68</v>
      </c>
      <c r="E27" s="51" t="s">
        <v>56</v>
      </c>
      <c r="F27" s="62">
        <v>35922</v>
      </c>
    </row>
    <row r="28" spans="1:6">
      <c r="A28" s="51">
        <f t="shared" si="0"/>
        <v>22</v>
      </c>
    </row>
    <row r="29" spans="1:6">
      <c r="A29" s="51">
        <f t="shared" si="0"/>
        <v>23</v>
      </c>
      <c r="B29" s="64" t="s">
        <v>69</v>
      </c>
      <c r="D29" s="51" t="str">
        <f>"(Line "&amp;A23&amp;" + Line "&amp;A25&amp;" - Line "&amp;A27&amp;")"</f>
        <v>(Line 17 + Line 19 - Line 21)</v>
      </c>
      <c r="E29" s="51" t="s">
        <v>56</v>
      </c>
      <c r="F29" s="65">
        <f>+F23+F25-F27</f>
        <v>460663</v>
      </c>
    </row>
    <row r="30" spans="1:6">
      <c r="A30" s="51">
        <f t="shared" si="0"/>
        <v>24</v>
      </c>
    </row>
    <row r="31" spans="1:6">
      <c r="A31" s="51">
        <f>1+A30</f>
        <v>25</v>
      </c>
      <c r="B31" s="5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>
      <c r="A32" s="51">
        <f t="shared" si="0"/>
        <v>26</v>
      </c>
    </row>
    <row r="33" spans="1:2">
      <c r="A33" s="51">
        <f t="shared" si="0"/>
        <v>27</v>
      </c>
      <c r="B33" s="51" t="s">
        <v>70</v>
      </c>
    </row>
    <row r="34" spans="1:2">
      <c r="A34" s="51">
        <f t="shared" si="0"/>
        <v>28</v>
      </c>
      <c r="B34" s="51" t="s">
        <v>71</v>
      </c>
    </row>
    <row r="35" spans="1:2">
      <c r="A35" s="51">
        <f t="shared" si="0"/>
        <v>29</v>
      </c>
    </row>
    <row r="36" spans="1:2">
      <c r="A36" s="51">
        <f t="shared" si="0"/>
        <v>30</v>
      </c>
      <c r="B36" s="51" t="s">
        <v>72</v>
      </c>
    </row>
    <row r="37" spans="1:2">
      <c r="A37" s="51">
        <f t="shared" si="0"/>
        <v>31</v>
      </c>
      <c r="B37" s="51" t="s">
        <v>31</v>
      </c>
    </row>
    <row r="38" spans="1:2">
      <c r="A38" s="51">
        <f t="shared" si="0"/>
        <v>32</v>
      </c>
      <c r="B38" s="51" t="s">
        <v>73</v>
      </c>
    </row>
    <row r="39" spans="1:2">
      <c r="A39" s="51">
        <f t="shared" si="0"/>
        <v>33</v>
      </c>
      <c r="B39" s="51" t="s">
        <v>28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opLeftCell="A25" zoomScale="80" zoomScaleNormal="80" workbookViewId="0">
      <selection activeCell="I41" sqref="I41"/>
    </sheetView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2.88671875" style="1" bestFit="1" customWidth="1"/>
    <col min="6" max="6" width="1.88671875" style="1" customWidth="1"/>
    <col min="7" max="7" width="11.77734375" style="1" bestFit="1" customWidth="1"/>
    <col min="8" max="8" width="1.88671875" style="1" customWidth="1"/>
    <col min="9" max="9" width="11.33203125" style="1" bestFit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50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47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2015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37</v>
      </c>
      <c r="E14" s="20">
        <v>533679</v>
      </c>
      <c r="F14" s="21"/>
      <c r="G14" s="20">
        <v>486945</v>
      </c>
      <c r="H14" s="21"/>
      <c r="I14" s="22">
        <f>+E14-G14</f>
        <v>46734</v>
      </c>
    </row>
    <row r="15" spans="1:10">
      <c r="A15" s="5">
        <f t="shared" si="0"/>
        <v>9</v>
      </c>
      <c r="B15" s="1" t="s">
        <v>3</v>
      </c>
      <c r="D15" s="19" t="s">
        <v>38</v>
      </c>
      <c r="E15" s="23">
        <v>762430</v>
      </c>
      <c r="F15" s="24"/>
      <c r="G15" s="23">
        <v>975503</v>
      </c>
      <c r="H15" s="24"/>
      <c r="I15" s="25">
        <f t="shared" ref="I15:I21" si="1">+E15-G15</f>
        <v>-213073</v>
      </c>
    </row>
    <row r="16" spans="1:10">
      <c r="A16" s="5">
        <f t="shared" si="0"/>
        <v>10</v>
      </c>
      <c r="B16" s="1" t="s">
        <v>6</v>
      </c>
      <c r="D16" s="19" t="s">
        <v>39</v>
      </c>
      <c r="E16" s="23"/>
      <c r="F16" s="24"/>
      <c r="G16" s="23"/>
      <c r="H16" s="24"/>
      <c r="I16" s="25">
        <f t="shared" si="1"/>
        <v>0</v>
      </c>
    </row>
    <row r="17" spans="1:9">
      <c r="A17" s="5">
        <f t="shared" si="0"/>
        <v>11</v>
      </c>
      <c r="B17" s="1" t="s">
        <v>4</v>
      </c>
      <c r="D17" s="1" t="s">
        <v>25</v>
      </c>
      <c r="E17" s="21">
        <f>+E14+E15+E16</f>
        <v>1296109</v>
      </c>
      <c r="F17" s="21"/>
      <c r="G17" s="21">
        <f>+G14+G15+G16</f>
        <v>1462448</v>
      </c>
      <c r="H17" s="21"/>
      <c r="I17" s="22">
        <f t="shared" si="1"/>
        <v>-166339</v>
      </c>
    </row>
    <row r="18" spans="1:9">
      <c r="A18" s="5">
        <f t="shared" si="0"/>
        <v>12</v>
      </c>
      <c r="E18" s="24"/>
      <c r="F18" s="24"/>
      <c r="G18" s="24"/>
      <c r="H18" s="24"/>
      <c r="I18" s="25"/>
    </row>
    <row r="19" spans="1:9" ht="17.25">
      <c r="A19" s="5">
        <f t="shared" si="0"/>
        <v>13</v>
      </c>
      <c r="B19" s="2" t="s">
        <v>40</v>
      </c>
      <c r="C19" s="2"/>
      <c r="D19" s="26" t="s">
        <v>41</v>
      </c>
      <c r="E19" s="27">
        <v>690912</v>
      </c>
      <c r="F19" s="28"/>
      <c r="G19" s="27">
        <v>732634</v>
      </c>
      <c r="H19" s="21"/>
      <c r="I19" s="22">
        <f t="shared" si="1"/>
        <v>-41722</v>
      </c>
    </row>
    <row r="20" spans="1:9">
      <c r="A20" s="5">
        <f t="shared" si="0"/>
        <v>14</v>
      </c>
      <c r="B20" s="2"/>
      <c r="C20" s="2"/>
      <c r="D20" s="2"/>
      <c r="E20" s="29"/>
      <c r="F20" s="29"/>
      <c r="G20" s="24"/>
      <c r="H20" s="24"/>
      <c r="I20" s="25"/>
    </row>
    <row r="21" spans="1:9" ht="17.25">
      <c r="A21" s="5">
        <f t="shared" si="0"/>
        <v>15</v>
      </c>
      <c r="B21" s="2" t="s">
        <v>42</v>
      </c>
      <c r="C21" s="2"/>
      <c r="D21" s="2" t="s">
        <v>26</v>
      </c>
      <c r="E21" s="30">
        <f>+E17-E19</f>
        <v>605197</v>
      </c>
      <c r="F21" s="30"/>
      <c r="G21" s="30">
        <f>+G17-G19</f>
        <v>729814</v>
      </c>
      <c r="H21" s="31"/>
      <c r="I21" s="22">
        <f t="shared" si="1"/>
        <v>-124617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2"/>
    </row>
    <row r="23" spans="1:9" ht="17.25">
      <c r="A23" s="5">
        <f t="shared" si="0"/>
        <v>17</v>
      </c>
      <c r="B23" s="3" t="s">
        <v>43</v>
      </c>
      <c r="C23" s="2"/>
      <c r="D23" s="26" t="s">
        <v>44</v>
      </c>
      <c r="E23" s="27">
        <v>35922</v>
      </c>
      <c r="F23" s="28"/>
      <c r="G23" s="27">
        <v>54390</v>
      </c>
      <c r="H23" s="31"/>
      <c r="I23" s="22">
        <f>+E23-G23</f>
        <v>-18468</v>
      </c>
    </row>
    <row r="24" spans="1:9">
      <c r="A24" s="5">
        <f t="shared" si="0"/>
        <v>18</v>
      </c>
      <c r="E24" s="24"/>
      <c r="F24" s="24"/>
      <c r="G24" s="24"/>
      <c r="I24" s="32"/>
    </row>
    <row r="25" spans="1:9" ht="15.75" thickBot="1">
      <c r="A25" s="5">
        <f t="shared" si="0"/>
        <v>19</v>
      </c>
      <c r="B25" s="33" t="s">
        <v>5</v>
      </c>
      <c r="C25" s="33"/>
      <c r="D25" s="33" t="str">
        <f>"(Line "&amp;A21&amp;" - Line "&amp;A23&amp;")"</f>
        <v>(Line 15 - Line 17)</v>
      </c>
      <c r="E25" s="34">
        <f>E21-E23</f>
        <v>569275</v>
      </c>
      <c r="F25" s="35"/>
      <c r="G25" s="34">
        <f>G21-G23</f>
        <v>675424</v>
      </c>
      <c r="H25" s="35"/>
      <c r="I25" s="34">
        <f>E25-G25</f>
        <v>-106149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3" t="s">
        <v>24</v>
      </c>
      <c r="C27" s="33"/>
      <c r="D27" s="36" t="s">
        <v>45</v>
      </c>
      <c r="E27" s="37">
        <v>511134</v>
      </c>
      <c r="F27" s="35"/>
      <c r="G27" s="37">
        <v>514467</v>
      </c>
      <c r="H27" s="35"/>
      <c r="I27" s="38"/>
    </row>
    <row r="28" spans="1:9">
      <c r="A28" s="5">
        <f t="shared" si="0"/>
        <v>22</v>
      </c>
    </row>
    <row r="29" spans="1:9">
      <c r="A29" s="5">
        <f t="shared" si="0"/>
        <v>23</v>
      </c>
      <c r="B29" s="33" t="s">
        <v>0</v>
      </c>
      <c r="C29" s="33"/>
      <c r="D29" s="33"/>
      <c r="E29" s="39"/>
      <c r="G29" s="35">
        <f>ROUND(G25/G27,8)</f>
        <v>1.31286166</v>
      </c>
      <c r="I29" s="40"/>
    </row>
    <row r="30" spans="1:9">
      <c r="A30" s="5">
        <f t="shared" si="0"/>
        <v>24</v>
      </c>
    </row>
    <row r="31" spans="1:9">
      <c r="A31" s="5">
        <f t="shared" si="0"/>
        <v>25</v>
      </c>
      <c r="B31" s="33" t="s">
        <v>1</v>
      </c>
      <c r="C31" s="33"/>
      <c r="D31" s="33"/>
      <c r="I31" s="41">
        <f>E27</f>
        <v>511134</v>
      </c>
    </row>
    <row r="32" spans="1:9">
      <c r="A32" s="5">
        <f t="shared" si="0"/>
        <v>26</v>
      </c>
      <c r="B32" s="33" t="s">
        <v>13</v>
      </c>
      <c r="C32" s="33"/>
      <c r="D32" s="33"/>
      <c r="I32" s="42">
        <f>G27</f>
        <v>514467</v>
      </c>
    </row>
    <row r="33" spans="1:9">
      <c r="A33" s="5">
        <f t="shared" si="0"/>
        <v>27</v>
      </c>
      <c r="B33" s="33" t="s">
        <v>14</v>
      </c>
      <c r="C33" s="33"/>
      <c r="D33" s="33" t="str">
        <f>"(Line "&amp;A32&amp;" - Line "&amp;A31&amp;")"</f>
        <v>(Line 26 - Line 25)</v>
      </c>
      <c r="I33" s="43">
        <f>I32-I31</f>
        <v>3333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3">
        <f>G29</f>
        <v>1.31286166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3" t="s">
        <v>18</v>
      </c>
      <c r="C37" s="33"/>
      <c r="D37" s="33" t="str">
        <f>"(Line "&amp;A33&amp;" x Line "&amp;A35&amp;")"</f>
        <v>(Line 27 x Line 29)</v>
      </c>
      <c r="I37" s="44">
        <f>I33*I35</f>
        <v>4375.7679127800002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5">
        <f>I37+I25</f>
        <v>-101773.23208722001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6" t="s">
        <v>46</v>
      </c>
      <c r="I41" s="46">
        <v>2.8E-3</v>
      </c>
    </row>
    <row r="42" spans="1:9">
      <c r="A42" s="5">
        <f t="shared" si="0"/>
        <v>36</v>
      </c>
      <c r="I42" s="47"/>
    </row>
    <row r="43" spans="1:9" ht="14.25" customHeight="1">
      <c r="A43" s="5">
        <f t="shared" si="0"/>
        <v>37</v>
      </c>
      <c r="B43" s="1" t="s">
        <v>16</v>
      </c>
      <c r="G43" s="32"/>
      <c r="I43" s="48">
        <v>24</v>
      </c>
    </row>
    <row r="44" spans="1:9">
      <c r="A44" s="5">
        <f t="shared" si="0"/>
        <v>38</v>
      </c>
      <c r="G44" s="32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2"/>
      <c r="I45" s="31">
        <f>ROUND(I39*I41*I43,0)</f>
        <v>-6839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9">
        <f>I39+I45</f>
        <v>-108612.23208722001</v>
      </c>
    </row>
    <row r="48" spans="1:9" ht="15.7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1 Rcvble Exp</vt:lpstr>
      <vt:lpstr>Sch 1 TU Adj</vt:lpstr>
      <vt:lpstr>'Sch 1 Rcvble Exp'!Print_Area</vt:lpstr>
    </vt:vector>
  </TitlesOfParts>
  <Company>Xcel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Bosch, Stephanie</cp:lastModifiedBy>
  <cp:lastPrinted>2016-04-19T20:38:22Z</cp:lastPrinted>
  <dcterms:created xsi:type="dcterms:W3CDTF">2014-01-09T16:01:56Z</dcterms:created>
  <dcterms:modified xsi:type="dcterms:W3CDTF">2016-05-24T19:51:28Z</dcterms:modified>
</cp:coreProperties>
</file>