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195" windowHeight="11310"/>
  </bookViews>
  <sheets>
    <sheet name="Attachment O" sheetId="2" r:id="rId1"/>
  </sheets>
  <externalReferences>
    <externalReference r:id="rId2"/>
  </externalReferences>
  <definedNames>
    <definedName name="_xlnm.Print_Area" localSheetId="0">'Attachment O'!$A$1:$L$392</definedName>
    <definedName name="Reconciliation">'[1]Reg Com &amp; NonSafety Ad Exp (8)'!#REF!</definedName>
  </definedNames>
  <calcPr calcId="145621" iterate="1"/>
</workbook>
</file>

<file path=xl/calcChain.xml><?xml version="1.0" encoding="utf-8"?>
<calcChain xmlns="http://schemas.openxmlformats.org/spreadsheetml/2006/main">
  <c r="E390" i="2" l="1"/>
  <c r="E392" i="2" l="1"/>
  <c r="J25" i="2" s="1"/>
  <c r="E320" i="2"/>
  <c r="J317" i="2"/>
  <c r="J310" i="2"/>
  <c r="E17" i="2" s="1"/>
  <c r="J301" i="2"/>
  <c r="H291" i="2"/>
  <c r="H290" i="2"/>
  <c r="J285" i="2"/>
  <c r="J287" i="2" s="1"/>
  <c r="E292" i="2" s="1"/>
  <c r="E293" i="2" s="1"/>
  <c r="E276" i="2"/>
  <c r="H274" i="2" s="1"/>
  <c r="J272" i="2"/>
  <c r="E269" i="2"/>
  <c r="H268" i="2"/>
  <c r="H267" i="2"/>
  <c r="H265" i="2"/>
  <c r="N263" i="2"/>
  <c r="J257" i="2"/>
  <c r="N256" i="2"/>
  <c r="N258" i="2" s="1"/>
  <c r="N264" i="2" s="1"/>
  <c r="J255" i="2"/>
  <c r="J259" i="2" s="1"/>
  <c r="J246" i="2"/>
  <c r="E241" i="2"/>
  <c r="J238" i="2"/>
  <c r="J224" i="2"/>
  <c r="J220" i="2"/>
  <c r="E203" i="2"/>
  <c r="E207" i="2" s="1"/>
  <c r="E211" i="2" s="1"/>
  <c r="E199" i="2"/>
  <c r="G197" i="2"/>
  <c r="D197" i="2"/>
  <c r="G193" i="2"/>
  <c r="D193" i="2"/>
  <c r="E188" i="2"/>
  <c r="C187" i="2"/>
  <c r="J185" i="2"/>
  <c r="C184" i="2"/>
  <c r="E181" i="2"/>
  <c r="J180" i="2"/>
  <c r="D179" i="2"/>
  <c r="G178" i="2"/>
  <c r="G177" i="2"/>
  <c r="G176" i="2"/>
  <c r="J173" i="2"/>
  <c r="E165" i="2"/>
  <c r="J162" i="2"/>
  <c r="E134" i="2"/>
  <c r="E136" i="2" s="1"/>
  <c r="E131" i="2"/>
  <c r="E126" i="2"/>
  <c r="J125" i="2"/>
  <c r="G122" i="2"/>
  <c r="J116" i="2"/>
  <c r="E112" i="2"/>
  <c r="E111" i="2"/>
  <c r="C111" i="2"/>
  <c r="E110" i="2"/>
  <c r="E109" i="2"/>
  <c r="E108" i="2"/>
  <c r="E113" i="2" s="1"/>
  <c r="E105" i="2"/>
  <c r="G104" i="2"/>
  <c r="C104" i="2"/>
  <c r="C112" i="2" s="1"/>
  <c r="G103" i="2"/>
  <c r="C103" i="2"/>
  <c r="H102" i="2"/>
  <c r="G102" i="2"/>
  <c r="C102" i="2"/>
  <c r="C110" i="2" s="1"/>
  <c r="G101" i="2"/>
  <c r="G128" i="2" s="1"/>
  <c r="C101" i="2"/>
  <c r="C109" i="2" s="1"/>
  <c r="H100" i="2"/>
  <c r="G100" i="2"/>
  <c r="G119" i="2" s="1"/>
  <c r="G196" i="2" s="1"/>
  <c r="C100" i="2"/>
  <c r="C108" i="2" s="1"/>
  <c r="E97" i="2"/>
  <c r="E85" i="2"/>
  <c r="J82" i="2"/>
  <c r="J51" i="2"/>
  <c r="J50" i="2"/>
  <c r="J39" i="2"/>
  <c r="J24" i="2"/>
  <c r="G19" i="2"/>
  <c r="G18" i="2"/>
  <c r="G17" i="2"/>
  <c r="E16" i="2"/>
  <c r="F290" i="2" l="1"/>
  <c r="F292" i="2"/>
  <c r="J292" i="2" s="1"/>
  <c r="F291" i="2"/>
  <c r="J291" i="2" s="1"/>
  <c r="J290" i="2"/>
  <c r="J293" i="2" s="1"/>
  <c r="J249" i="2"/>
  <c r="J251" i="2" s="1"/>
  <c r="H16" i="2" l="1"/>
  <c r="H93" i="2"/>
  <c r="F266" i="2"/>
  <c r="H266" i="2" s="1"/>
  <c r="H269" i="2" s="1"/>
  <c r="J269" i="2" s="1"/>
  <c r="J260" i="2"/>
  <c r="J261" i="2" s="1"/>
  <c r="E214" i="2"/>
  <c r="E204" i="2"/>
  <c r="H17" i="2" l="1"/>
  <c r="J16" i="2"/>
  <c r="H172" i="2"/>
  <c r="H132" i="2"/>
  <c r="J132" i="2" s="1"/>
  <c r="E210" i="2"/>
  <c r="E212" i="2" s="1"/>
  <c r="E217" i="2" s="1"/>
  <c r="E225" i="2" s="1"/>
  <c r="J274" i="2"/>
  <c r="L274" i="2" s="1"/>
  <c r="H96" i="2" s="1"/>
  <c r="H95" i="2"/>
  <c r="J93" i="2"/>
  <c r="H101" i="2"/>
  <c r="H18" i="2" l="1"/>
  <c r="J17" i="2"/>
  <c r="J95" i="2"/>
  <c r="H103" i="2"/>
  <c r="J101" i="2"/>
  <c r="H128" i="2"/>
  <c r="H104" i="2"/>
  <c r="J96" i="2"/>
  <c r="J172" i="2"/>
  <c r="H174" i="2"/>
  <c r="J174" i="2" s="1"/>
  <c r="H178" i="2"/>
  <c r="J178" i="2" s="1"/>
  <c r="J109" i="2"/>
  <c r="H175" i="2" l="1"/>
  <c r="J103" i="2"/>
  <c r="J111" i="2" s="1"/>
  <c r="H179" i="2"/>
  <c r="J104" i="2"/>
  <c r="J112" i="2" s="1"/>
  <c r="J128" i="2"/>
  <c r="H184" i="2"/>
  <c r="J184" i="2" s="1"/>
  <c r="J97" i="2"/>
  <c r="H97" i="2" s="1"/>
  <c r="J105" i="2"/>
  <c r="J18" i="2"/>
  <c r="H19" i="2"/>
  <c r="J19" i="2" s="1"/>
  <c r="J113" i="2" l="1"/>
  <c r="H113" i="2" s="1"/>
  <c r="H133" i="2"/>
  <c r="J133" i="2" s="1"/>
  <c r="H195" i="2"/>
  <c r="J175" i="2"/>
  <c r="H176" i="2"/>
  <c r="H186" i="2"/>
  <c r="H187" i="2"/>
  <c r="J187" i="2" s="1"/>
  <c r="J179" i="2"/>
  <c r="J20" i="2"/>
  <c r="H197" i="2" l="1"/>
  <c r="J197" i="2" s="1"/>
  <c r="J195" i="2"/>
  <c r="H198" i="2"/>
  <c r="J198" i="2" s="1"/>
  <c r="J176" i="2"/>
  <c r="J181" i="2" s="1"/>
  <c r="J131" i="2" s="1"/>
  <c r="J134" i="2" s="1"/>
  <c r="H177" i="2"/>
  <c r="J177" i="2" s="1"/>
  <c r="H192" i="2"/>
  <c r="J186" i="2"/>
  <c r="J188" i="2" s="1"/>
  <c r="H120" i="2"/>
  <c r="H211" i="2"/>
  <c r="J211" i="2" s="1"/>
  <c r="H193" i="2" l="1"/>
  <c r="J193" i="2" s="1"/>
  <c r="J192" i="2"/>
  <c r="J199" i="2" s="1"/>
  <c r="J120" i="2"/>
  <c r="H121" i="2"/>
  <c r="H122" i="2" l="1"/>
  <c r="J122" i="2" s="1"/>
  <c r="H123" i="2"/>
  <c r="J123" i="2" s="1"/>
  <c r="J121" i="2"/>
  <c r="J126" i="2"/>
  <c r="J136" i="2" s="1"/>
  <c r="J214" i="2" s="1"/>
  <c r="J210" i="2" l="1"/>
  <c r="J212" i="2" s="1"/>
  <c r="J217" i="2" s="1"/>
  <c r="J225" i="2" s="1"/>
  <c r="J12" i="2" s="1"/>
  <c r="J28" i="2" s="1"/>
  <c r="E41" i="2" s="1"/>
  <c r="J48" i="2" l="1"/>
  <c r="J46" i="2"/>
  <c r="E47" i="2"/>
  <c r="E48" i="2"/>
  <c r="E46" i="2"/>
  <c r="J47" i="2"/>
  <c r="E42" i="2"/>
</calcChain>
</file>

<file path=xl/sharedStrings.xml><?xml version="1.0" encoding="utf-8"?>
<sst xmlns="http://schemas.openxmlformats.org/spreadsheetml/2006/main" count="522" uniqueCount="410">
  <si>
    <t>Montana-Dakota Utilities Co.</t>
  </si>
  <si>
    <t>Attachment O</t>
  </si>
  <si>
    <t>page 1 of 5</t>
  </si>
  <si>
    <t xml:space="preserve">Formula Rate - Non-Levelized </t>
  </si>
  <si>
    <t xml:space="preserve">     Rate Formula Template</t>
  </si>
  <si>
    <t>For the 12 months ended 12/31/15</t>
  </si>
  <si>
    <t xml:space="preserve"> </t>
  </si>
  <si>
    <t xml:space="preserve"> Utilizing FERC Form 1 Data</t>
  </si>
  <si>
    <t>Line</t>
  </si>
  <si>
    <t>Allocated</t>
  </si>
  <si>
    <t>No.</t>
  </si>
  <si>
    <t>Amount</t>
  </si>
  <si>
    <t>GROSS REVENUE REQUIREMENT    (page 3, line 31)</t>
  </si>
  <si>
    <t xml:space="preserve">REVENUE CREDITS </t>
  </si>
  <si>
    <t>(Note T)</t>
  </si>
  <si>
    <t>Total</t>
  </si>
  <si>
    <t>Allocator</t>
  </si>
  <si>
    <t xml:space="preserve">  Account No. 454</t>
  </si>
  <si>
    <t>(page 4, line 34)</t>
  </si>
  <si>
    <t>TP</t>
  </si>
  <si>
    <t xml:space="preserve">  Account No. 456.1</t>
  </si>
  <si>
    <t>(page 4, line 37)</t>
  </si>
  <si>
    <t xml:space="preserve">  Revenues from Grandfathered Interzonal Transactions</t>
  </si>
  <si>
    <t xml:space="preserve">  Revenues from service provided by the ISO at a discount</t>
  </si>
  <si>
    <t>TOTAL REVENUE CREDITS  (sum lines 2-5)</t>
  </si>
  <si>
    <t>6a</t>
  </si>
  <si>
    <t>Historic Year Actual ATRR</t>
  </si>
  <si>
    <t>6b</t>
  </si>
  <si>
    <t>Projected ATRR from Prior Year</t>
  </si>
  <si>
    <t>Input from Prior Year</t>
  </si>
  <si>
    <t>6c</t>
  </si>
  <si>
    <t>Prior Year ATRR True-Up</t>
  </si>
  <si>
    <t>(line 6a - line 6b)</t>
  </si>
  <si>
    <t>6d</t>
  </si>
  <si>
    <t>Prior Year Divisor True-Up</t>
  </si>
  <si>
    <t>(Note FF)</t>
  </si>
  <si>
    <t>6e</t>
  </si>
  <si>
    <t>Interest on Prior Year True-Up</t>
  </si>
  <si>
    <t>NET REVENUE REQUIREMENT</t>
  </si>
  <si>
    <t>(line 1 - line 6 + line 6c through 6e)</t>
  </si>
  <si>
    <t xml:space="preserve">DIVISOR </t>
  </si>
  <si>
    <t xml:space="preserve">  Average of 12 coincident system peaks for requirements (RQ) service       </t>
  </si>
  <si>
    <t>(Note A)</t>
  </si>
  <si>
    <t xml:space="preserve">  Plus 12 CP of firm bundled sales over one year not in line 8</t>
  </si>
  <si>
    <t>(Note B)</t>
  </si>
  <si>
    <t xml:space="preserve">  Plus 12 CP of Network Load not in line 8</t>
  </si>
  <si>
    <t>(Note C)</t>
  </si>
  <si>
    <t xml:space="preserve">  Less 12 CP of firm P-T-P over one year (enter negative)</t>
  </si>
  <si>
    <t>(Note D)</t>
  </si>
  <si>
    <t xml:space="preserve">  Plus Contract Demand of firm P-T-P over one year</t>
  </si>
  <si>
    <t xml:space="preserve">  Less Contract Demand from Grandfathered Interzonal Transactions over one year (enter negative) (Note S)</t>
  </si>
  <si>
    <t xml:space="preserve">  Less Contract Demands from service over one year provided by ISO at a discount (enter negative)</t>
  </si>
  <si>
    <t>Divisor (sum lines 8-14)</t>
  </si>
  <si>
    <t>Annual Cost ($/kW/Yr)</t>
  </si>
  <si>
    <t>(line 7 / line 15)</t>
  </si>
  <si>
    <t xml:space="preserve">Network &amp; P-to-P Rate ($/kW/Mo) </t>
  </si>
  <si>
    <t>(line 16 / 12)</t>
  </si>
  <si>
    <t>Peak Rate</t>
  </si>
  <si>
    <t>Off-Peak Rate</t>
  </si>
  <si>
    <t>Point-To-Point Rate ($/kW/Wk)</t>
  </si>
  <si>
    <t>(line 16 / 52; line 16 / 52)</t>
  </si>
  <si>
    <t>Point-To-Point Rate ($/kW/Day)</t>
  </si>
  <si>
    <t>(line 16 / 260; line 16 / 365)</t>
  </si>
  <si>
    <t>Capped at weekly rate</t>
  </si>
  <si>
    <t>Point-To-Point Rate ($/MWh)</t>
  </si>
  <si>
    <t>(line 16 / 4,160; line 16 / 8,760*1000)</t>
  </si>
  <si>
    <t>Capped at weekly and daily rates</t>
  </si>
  <si>
    <t>FERC Annual Charge($/MWh)</t>
  </si>
  <si>
    <t xml:space="preserve">          (Note E)</t>
  </si>
  <si>
    <t>Short Term</t>
  </si>
  <si>
    <t>Long Term</t>
  </si>
  <si>
    <t>page 2 of 5</t>
  </si>
  <si>
    <t>(1)</t>
  </si>
  <si>
    <t>(2)</t>
  </si>
  <si>
    <t>(3)</t>
  </si>
  <si>
    <t>(4)</t>
  </si>
  <si>
    <t>(5)</t>
  </si>
  <si>
    <t>Form No. 1</t>
  </si>
  <si>
    <t>Transmission</t>
  </si>
  <si>
    <t>Page, Line, Col.</t>
  </si>
  <si>
    <t>Company Total</t>
  </si>
  <si>
    <t xml:space="preserve">                  Allocator</t>
  </si>
  <si>
    <t>(Col 3 times Col 4)</t>
  </si>
  <si>
    <t>RATE BASE:</t>
  </si>
  <si>
    <t>GROSS PLANT IN SERVICE     (Note AA, Note DD)</t>
  </si>
  <si>
    <t xml:space="preserve">  Production</t>
  </si>
  <si>
    <t>205.46.g</t>
  </si>
  <si>
    <t>NA</t>
  </si>
  <si>
    <t xml:space="preserve">  Transmission</t>
  </si>
  <si>
    <t>207.58.g</t>
  </si>
  <si>
    <t xml:space="preserve">  Distribution</t>
  </si>
  <si>
    <t>207.75.g</t>
  </si>
  <si>
    <t xml:space="preserve">  General &amp; Intangible</t>
  </si>
  <si>
    <t>205.5.g &amp; 207.99.g</t>
  </si>
  <si>
    <t>W/S</t>
  </si>
  <si>
    <t xml:space="preserve">  Common</t>
  </si>
  <si>
    <t>356.1</t>
  </si>
  <si>
    <t>CE</t>
  </si>
  <si>
    <t>TOTAL GROSS PLANT (sum lines 1-5)</t>
  </si>
  <si>
    <t>GP=</t>
  </si>
  <si>
    <t>ACCUMULATED DEPRECIATION  (Note AA, Note DD)</t>
  </si>
  <si>
    <t>219.20-24.c</t>
  </si>
  <si>
    <t>219.25.c</t>
  </si>
  <si>
    <t>219.26.c</t>
  </si>
  <si>
    <t>219.28.c &amp; 200.21.c</t>
  </si>
  <si>
    <t>TOTAL ACCUM. DEPRECIATION (sum lines 7-11)</t>
  </si>
  <si>
    <t>NET PLANT IN SERVICE    (Note DD)</t>
  </si>
  <si>
    <t xml:space="preserve"> (line 1- line 7)</t>
  </si>
  <si>
    <t xml:space="preserve"> (line 2- line 8)</t>
  </si>
  <si>
    <t xml:space="preserve"> (line 3 - line 9)</t>
  </si>
  <si>
    <t xml:space="preserve"> (line 4 - line 10)</t>
  </si>
  <si>
    <t xml:space="preserve"> (line 5 - line 11)</t>
  </si>
  <si>
    <t>TOTAL NET PLANT (sum lines 13-17)</t>
  </si>
  <si>
    <t>NP=</t>
  </si>
  <si>
    <t>18a</t>
  </si>
  <si>
    <t>100% CWIP Recovery for Commission Approved Order</t>
  </si>
  <si>
    <t>No. 679 Transmission Projects  (Note DD)</t>
  </si>
  <si>
    <t xml:space="preserve">216.b </t>
  </si>
  <si>
    <t>N/A</t>
  </si>
  <si>
    <t>ADJUSTMENTS TO RATE BASE       (Note F, Note EE)</t>
  </si>
  <si>
    <t xml:space="preserve">  Account No. 281 (enter negative)</t>
  </si>
  <si>
    <t>273.8.k</t>
  </si>
  <si>
    <t>zero</t>
  </si>
  <si>
    <t xml:space="preserve">  Account No. 282 (enter negative)</t>
  </si>
  <si>
    <t>275.2.k</t>
  </si>
  <si>
    <t>NP</t>
  </si>
  <si>
    <t xml:space="preserve">  Account No. 283 (enter negative)</t>
  </si>
  <si>
    <t>277.9.k</t>
  </si>
  <si>
    <t xml:space="preserve">  Account No. 190</t>
  </si>
  <si>
    <t>234.8.c</t>
  </si>
  <si>
    <t xml:space="preserve">  Account No. 255 (enter negative)</t>
  </si>
  <si>
    <t>267.8.h</t>
  </si>
  <si>
    <t>23a</t>
  </si>
  <si>
    <t xml:space="preserve">  RESERVED FOR FUTURE USE</t>
  </si>
  <si>
    <t>23b</t>
  </si>
  <si>
    <t xml:space="preserve">  Unamortized Balance of Abandoned Plant</t>
  </si>
  <si>
    <t>(Note CC, Note DD)</t>
  </si>
  <si>
    <t>TOTAL ADJUSTMENTS  (sum lines 19- 23b)</t>
  </si>
  <si>
    <t>LAND HELD FOR FUTURE USE    (Note DD)</t>
  </si>
  <si>
    <t>214.x.d  (Note G)</t>
  </si>
  <si>
    <t>WORKING CAPITAL  (Note H)</t>
  </si>
  <si>
    <t xml:space="preserve">  CWC  </t>
  </si>
  <si>
    <t>calculated</t>
  </si>
  <si>
    <t xml:space="preserve">  Materials &amp; Supplies  (Note G, Note DD)</t>
  </si>
  <si>
    <t>227.8.c &amp; .16.c</t>
  </si>
  <si>
    <t>TE</t>
  </si>
  <si>
    <t xml:space="preserve">  Prepayments (Account 165, Note DD)</t>
  </si>
  <si>
    <t>111.57.c</t>
  </si>
  <si>
    <t>GP</t>
  </si>
  <si>
    <t>TOTAL WORKING CAPITAL (sum lines 26 - 28)</t>
  </si>
  <si>
    <t>RATE BASE  (sum lines 18, 18a, 24, 25, &amp; 29)</t>
  </si>
  <si>
    <t>page 3 of 5</t>
  </si>
  <si>
    <t>O&amp;M  (Note BB)</t>
  </si>
  <si>
    <t xml:space="preserve">  Transmission </t>
  </si>
  <si>
    <t>321.112.b</t>
  </si>
  <si>
    <t>1a</t>
  </si>
  <si>
    <t xml:space="preserve">     Less LSE Expenses included in Transmission O&amp;M Accounts (Note V)</t>
  </si>
  <si>
    <t xml:space="preserve">     Less Account 565</t>
  </si>
  <si>
    <t>321.96.b</t>
  </si>
  <si>
    <t xml:space="preserve">  A&amp;G</t>
  </si>
  <si>
    <t>323.197.b</t>
  </si>
  <si>
    <t xml:space="preserve">     Less FERC Annual Fees</t>
  </si>
  <si>
    <t xml:space="preserve">     Less EPRI &amp; Reg. Comm. Exp. &amp; Non-safety  Ad. (Note I)</t>
  </si>
  <si>
    <t>5a</t>
  </si>
  <si>
    <t xml:space="preserve">     Plus Transmission Related Reg. Comm.  Exp. (Note I)</t>
  </si>
  <si>
    <t xml:space="preserve">  Transmission Lease Payments</t>
  </si>
  <si>
    <t>TOTAL O&amp;M   (sum lines 1, 3, 5a, 6, 7 less lines 1a, 2, 4, 5)</t>
  </si>
  <si>
    <t>DEPRECIATION AND AMORTIZATION EXPENSE (Note AA)</t>
  </si>
  <si>
    <t>336.7.b</t>
  </si>
  <si>
    <t>9a</t>
  </si>
  <si>
    <t xml:space="preserve">  Abandoned Plant Amortization</t>
  </si>
  <si>
    <t>(Note CC)</t>
  </si>
  <si>
    <t>336.10.f &amp; 336.1.f</t>
  </si>
  <si>
    <t>336.11.b</t>
  </si>
  <si>
    <t>TOTAL DEPRECIATION (Sum lines 9 - 11)</t>
  </si>
  <si>
    <t>TAXES OTHER THAN INCOME TAXES  (Note J)</t>
  </si>
  <si>
    <t xml:space="preserve">  LABOR RELATED</t>
  </si>
  <si>
    <t xml:space="preserve">          Payroll</t>
  </si>
  <si>
    <t>263.i</t>
  </si>
  <si>
    <t xml:space="preserve">          Highway and vehicle</t>
  </si>
  <si>
    <t xml:space="preserve">  PLANT RELATED</t>
  </si>
  <si>
    <t xml:space="preserve">         Property</t>
  </si>
  <si>
    <t xml:space="preserve">         Gross Receipts</t>
  </si>
  <si>
    <t xml:space="preserve">         Other</t>
  </si>
  <si>
    <t xml:space="preserve">         Payments in lieu of taxes</t>
  </si>
  <si>
    <t>TOTAL OTHER TAXES  (sum lines 13 - 19)</t>
  </si>
  <si>
    <t xml:space="preserve">  </t>
  </si>
  <si>
    <t xml:space="preserve">INCOME TAXES          </t>
  </si>
  <si>
    <t xml:space="preserve"> (Note K)</t>
  </si>
  <si>
    <t xml:space="preserve">     T=1 - {[(1 - SIT) * (1 - FIT)] / (1 - SIT * FIT * p)} =</t>
  </si>
  <si>
    <t xml:space="preserve">     CIT=(T/1-T) * (1-(WCLTD/R)) =</t>
  </si>
  <si>
    <t xml:space="preserve">       where WCLTD=(page 4, line 27) and R= (page 4, line 30)</t>
  </si>
  <si>
    <t xml:space="preserve">       and FIT, SIT &amp; p are as given in footnote K.</t>
  </si>
  <si>
    <t xml:space="preserve">      1 / (1 - T)  = (from line 21)</t>
  </si>
  <si>
    <t>Amortized Investment Tax Credit (266.8f) (enter negative)</t>
  </si>
  <si>
    <t>Income Tax Calculation = line 22 * line 28</t>
  </si>
  <si>
    <t>ITC adjustment (line 23 * line 24)</t>
  </si>
  <si>
    <t>Total Income Taxes</t>
  </si>
  <si>
    <t>(line 25 plus line 26)</t>
  </si>
  <si>
    <t xml:space="preserve">RETURN </t>
  </si>
  <si>
    <t xml:space="preserve">  [ Rate Base (page 2, line 30) * Rate of Return (page 4, line 30)]</t>
  </si>
  <si>
    <t>REV. REQUIREMENT  (sum lines 8, 12, 20, 27, 28)</t>
  </si>
  <si>
    <t>LESS ATTACHMENT GG ADJUSTMENT [Attachment GG, page 2, line 3, column 10]   (Note W)</t>
  </si>
  <si>
    <t xml:space="preserve">[Revenue Requirement for facilities included on page 2, line 2, and also  </t>
  </si>
  <si>
    <t>included in Attachment GG]</t>
  </si>
  <si>
    <t>30a</t>
  </si>
  <si>
    <t>LESS ATTACHMENT MM ADJUSTMENT [Attachment MM, page 2, line 3, column 14]   (Note Y)</t>
  </si>
  <si>
    <t>included in Attachment MM]</t>
  </si>
  <si>
    <t>REV. REQUIREMENT TO BE COLLECTED UNDER ATTACHMENT O</t>
  </si>
  <si>
    <t>(line 29 - line 30 - line30a)</t>
  </si>
  <si>
    <t>page 4 of 5</t>
  </si>
  <si>
    <t xml:space="preserve">                SUPPORTING CALCULATIONS AND NOTES</t>
  </si>
  <si>
    <t>TRANSMISSION PLANT INCLUDED IN ISO RATES</t>
  </si>
  <si>
    <t>Total transmission plant    (page 2, line 2, column 3)</t>
  </si>
  <si>
    <t>Less transmission plant excluded from ISO rates       (Note M)</t>
  </si>
  <si>
    <t>Less transmission plant included in OATT Ancillary Services    (Note N )</t>
  </si>
  <si>
    <t>Transmission plant included in ISO rates  (line 1 less lines 2 &amp; 3)</t>
  </si>
  <si>
    <t>Percentage of transmission plant included in ISO Rates (line 4 divided by line 1)</t>
  </si>
  <si>
    <t>TP=</t>
  </si>
  <si>
    <t>Please fill out info requested in the box below</t>
  </si>
  <si>
    <t xml:space="preserve">TRANSMISSION EXPENSES </t>
  </si>
  <si>
    <t>Schedule 1 Recoverable Expenses</t>
  </si>
  <si>
    <t>Total transmission expenses    (page 3, line 1, column 3)</t>
  </si>
  <si>
    <t>Less transmission expenses included in OATT Ancillary Services   (Note L)</t>
  </si>
  <si>
    <t>Acct 561.1 - 561.3, 561.BA included in Line 7</t>
  </si>
  <si>
    <t>Included transmission expenses (line 6 less line 7)</t>
  </si>
  <si>
    <t>Acct 561.BA for Schedule 24</t>
  </si>
  <si>
    <t>Acct 561.1 - 561.3 available for Schedule 1</t>
  </si>
  <si>
    <t>Percentage of transmission expenses after adjustment (line 8 divided by line 6)</t>
  </si>
  <si>
    <t>Revenue Credits for Sched 1 Acct 561.1 - 561.3</t>
  </si>
  <si>
    <t>Percentage of transmission plant included in ISO Rates (line 5)</t>
  </si>
  <si>
    <t>transactions &lt;1 yr</t>
  </si>
  <si>
    <t>Percentage of transmission expenses included in ISO Rates (line 9 times line 10)</t>
  </si>
  <si>
    <t>TE=</t>
  </si>
  <si>
    <t>non-firm</t>
  </si>
  <si>
    <t>transactions w/ load not in divisor</t>
  </si>
  <si>
    <t>WAGES &amp; SALARY ALLOCATOR   (W&amp;S)</t>
  </si>
  <si>
    <t>total Revenue Credits</t>
  </si>
  <si>
    <t>Form 1 Reference</t>
  </si>
  <si>
    <t>$</t>
  </si>
  <si>
    <t>Allocation</t>
  </si>
  <si>
    <t>Net Schedule 1 Expenses (Acct 561.1-561.3 minus Credits)</t>
  </si>
  <si>
    <t>354.20.b</t>
  </si>
  <si>
    <t>354.21.b</t>
  </si>
  <si>
    <t>354.23.b</t>
  </si>
  <si>
    <t>W&amp;S Allocator</t>
  </si>
  <si>
    <t xml:space="preserve">  Other</t>
  </si>
  <si>
    <t>354.24,25,26.b</t>
  </si>
  <si>
    <t>($ / Allocation)</t>
  </si>
  <si>
    <t xml:space="preserve">  Total  (sum lines 12-15)</t>
  </si>
  <si>
    <t>=</t>
  </si>
  <si>
    <t>WS</t>
  </si>
  <si>
    <t>COMMON PLANT ALLOCATOR  (CE)   (Note O)</t>
  </si>
  <si>
    <t>% Electric</t>
  </si>
  <si>
    <t xml:space="preserve">  Electric</t>
  </si>
  <si>
    <t>200.3.c</t>
  </si>
  <si>
    <t>(line 17 / line 20)</t>
  </si>
  <si>
    <t>(line 16)</t>
  </si>
  <si>
    <t xml:space="preserve">  Gas</t>
  </si>
  <si>
    <t>201.3.d</t>
  </si>
  <si>
    <t>*</t>
  </si>
  <si>
    <t xml:space="preserve">  Water</t>
  </si>
  <si>
    <t>201.3.e</t>
  </si>
  <si>
    <t xml:space="preserve">  Total  (sum lines 17 - 19)</t>
  </si>
  <si>
    <t>RETURN (R)</t>
  </si>
  <si>
    <t>Long Term Interest (117, sum of 62.c through 66.c)</t>
  </si>
  <si>
    <t>Preferred Dividends (118.29c) (positive number)</t>
  </si>
  <si>
    <t xml:space="preserve">                                          Development of Common Stock:</t>
  </si>
  <si>
    <t>Proprietary Capital (112.16.c) (Note DD)</t>
  </si>
  <si>
    <t>Less Preferred Stock (line 28)  (Note DD)</t>
  </si>
  <si>
    <t>Less Account 123.1 (225.42.(g)) (enter negative) (Note DD)</t>
  </si>
  <si>
    <t>Common Stock</t>
  </si>
  <si>
    <t>(sum lines 23-25) (Note DD)</t>
  </si>
  <si>
    <t>Cost</t>
  </si>
  <si>
    <t>%</t>
  </si>
  <si>
    <t>(Note P)</t>
  </si>
  <si>
    <t>Weighted</t>
  </si>
  <si>
    <t xml:space="preserve">  Long Term Debt (112, sum of  18.c through 21.c) (Note DD)</t>
  </si>
  <si>
    <t>=WCLTD</t>
  </si>
  <si>
    <t xml:space="preserve">  Preferred Stock  (112.3.c) (Note DD)</t>
  </si>
  <si>
    <t xml:space="preserve">  Common Stock  (line 26) (Note DD)</t>
  </si>
  <si>
    <t>Total  (sum lines 27-29) (Note DD)</t>
  </si>
  <si>
    <t>=R</t>
  </si>
  <si>
    <t>REVENUE CREDITS</t>
  </si>
  <si>
    <t>Load</t>
  </si>
  <si>
    <t>ACCOUNT 447 (SALES FOR RESALE)</t>
  </si>
  <si>
    <t>(310-311)</t>
  </si>
  <si>
    <t>(Note Q)</t>
  </si>
  <si>
    <t xml:space="preserve">  a. Bundled Non-RQ Sales for Resale (311.x.h)</t>
  </si>
  <si>
    <t xml:space="preserve">  b. Bundled Sales for Resale  included in Divisor on page 1</t>
  </si>
  <si>
    <t xml:space="preserve">  Total of (a)-(b)</t>
  </si>
  <si>
    <t xml:space="preserve">                        </t>
  </si>
  <si>
    <t>ACCOUNT 454 (RENT FROM ELECTRIC PROPERTY)    (Note R)</t>
  </si>
  <si>
    <t>ACCOUNT 456.1 (OTHER ELECTRIC REVENUES) (Note U)</t>
  </si>
  <si>
    <t>(330.x.n)</t>
  </si>
  <si>
    <t xml:space="preserve">  a. Transmission charges for all transmission transactions </t>
  </si>
  <si>
    <t xml:space="preserve">  b. Transmission charges for all transmission transactions included in Divisor on Page 1</t>
  </si>
  <si>
    <t>36a</t>
  </si>
  <si>
    <t xml:space="preserve">  c. Transmission charges from Schedules associated with Attachment GG (Note X)</t>
  </si>
  <si>
    <t>36b</t>
  </si>
  <si>
    <t xml:space="preserve">  d. Transmission charges from Schedules associated with Attachment MM  (Note Z)</t>
  </si>
  <si>
    <t xml:space="preserve">  Total of (a)-(b)-(c)-(d)</t>
  </si>
  <si>
    <t>page 5 of 5</t>
  </si>
  <si>
    <t>General Note:  References to pages in this formulary rate are indicated as:  (page#, line#, col.#)</t>
  </si>
  <si>
    <t xml:space="preserve">                           References to data from FERC Form 1 are indicated as:   #.y.x  (page, line, column)</t>
  </si>
  <si>
    <t>Note</t>
  </si>
  <si>
    <t>Letter</t>
  </si>
  <si>
    <t>A</t>
  </si>
  <si>
    <t>Peak as would be reported on page 401, column d of Form 1 at the time of the applicable pricing zone coincident monthly peaks.</t>
  </si>
  <si>
    <t>B</t>
  </si>
  <si>
    <t>Labeled LF, LU, IF, IU on pages 310-311 of Form 1at the time of the applicable pricing zone coincident monthly peaks.</t>
  </si>
  <si>
    <t>C</t>
  </si>
  <si>
    <t>Labeled LF on page 328 of Form 1 at the time of the applicable pricing zone coincident monthly peaks.</t>
  </si>
  <si>
    <t>D</t>
  </si>
  <si>
    <t>E</t>
  </si>
  <si>
    <t xml:space="preserve">The FERC's annual charges for the year assessed the Transmission Owner for service under this tariff. </t>
  </si>
  <si>
    <t>F</t>
  </si>
  <si>
    <t xml:space="preserve">The balances in Accounts 190, 281, 282 and 283, as adjusted by any amounts in contra accounts identified as regulatory assets </t>
  </si>
  <si>
    <t xml:space="preserve">  or liabilities related to FASB 106 or 109.  Balance of Account 255 is reduced by prior flow throughs and excluded if the utility </t>
  </si>
  <si>
    <t xml:space="preserve">  chose to utilize amortization of tax credits against taxable income as discussed in Note K.  Account 281 is not allocated.</t>
  </si>
  <si>
    <t>G</t>
  </si>
  <si>
    <t>Identified in Form 1 as being only transmission related.</t>
  </si>
  <si>
    <t>H</t>
  </si>
  <si>
    <t>Cash Working Capital assigned to transmission is one-eighth of O&amp;M allocated to transmission at page 3, line 8, column 5.</t>
  </si>
  <si>
    <t xml:space="preserve">  Prepayments are the electric related prepayments booked to Account No. 165 and reported on Page 111 line 57 in the Form 1.</t>
  </si>
  <si>
    <t>I</t>
  </si>
  <si>
    <t>Line 5 - EPRI Annual Membership Dues listed in Form 1 at 353.f, all Regulatory Commission Expenses itemized at 351.h, and non-safety</t>
  </si>
  <si>
    <t xml:space="preserve">   related advertising included in Account 930.1.  Line 5a - Regulatory Commission Expenses directly related to transmission service,  </t>
  </si>
  <si>
    <t xml:space="preserve">   ISO filings, or transmission siting itemized at 351.h. </t>
  </si>
  <si>
    <t>J</t>
  </si>
  <si>
    <t>Includes only FICA, unemployment, highway, property, gross receipts, and other assessments charged in the current year.</t>
  </si>
  <si>
    <t xml:space="preserve">  Taxes related to income are excluded.  Gross receipts taxes are not included in transmission revenue requirement in the Rate Formula Template, </t>
  </si>
  <si>
    <t xml:space="preserve">   since they are recovered elsewhere.</t>
  </si>
  <si>
    <t>K</t>
  </si>
  <si>
    <t>The currently effective income tax rate,  where FIT is the Federal income tax rate; SIT is the State income tax rate, and p =</t>
  </si>
  <si>
    <t xml:space="preserve">  "the percentage of federal income tax deductible for state income taxes".  If the utility is taxed in more than one state it must attach a</t>
  </si>
  <si>
    <t xml:space="preserve">  work paper showing the name of each state and how the blended or composite SIT was developed.  Furthermore, a utility that</t>
  </si>
  <si>
    <t xml:space="preserve">  elected to utilize amortization of tax credits against taxable income, rather than book tax credits to Account No. 255 and reduce </t>
  </si>
  <si>
    <t xml:space="preserve">  rate base, must reduce its income tax expense by the amount of the Amortized Investment Tax Credit (Form 1, 266.8.f)</t>
  </si>
  <si>
    <t xml:space="preserve">  multiplied by (1/1-T) (page 3, line 26).</t>
  </si>
  <si>
    <t xml:space="preserve">         Inputs Required:</t>
  </si>
  <si>
    <t>FIT =</t>
  </si>
  <si>
    <t>SIT=</t>
  </si>
  <si>
    <t xml:space="preserve">  (State Income Tax Rate or Composite SIT)</t>
  </si>
  <si>
    <t>p =</t>
  </si>
  <si>
    <t xml:space="preserve">  (percent of federal income tax deductible for state purposes)</t>
  </si>
  <si>
    <t>L</t>
  </si>
  <si>
    <r>
      <t>Removes dollar amount of transmission expenses included in the OATT ancillary services rates, including Account Nos. 561.1, 561.2,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561.3, and 561.BA.</t>
    </r>
  </si>
  <si>
    <t>M</t>
  </si>
  <si>
    <t>Removes transmission plant determined by Commission order to be state-jurisdictional according to the seven-factor test (until Form 1</t>
  </si>
  <si>
    <t xml:space="preserve">  balances are adjusted to reflect application of seven-factor test).</t>
  </si>
  <si>
    <t>N</t>
  </si>
  <si>
    <t>Removes dollar amount of transmission plant included in the development of OATT ancillary services rates and generation</t>
  </si>
  <si>
    <t xml:space="preserve">  step-up facilities, which are deemed to included in OATT ancillary services.  For these purposes, generation step-up</t>
  </si>
  <si>
    <t xml:space="preserve">  facilities are those facilities at a generator substation on which there is no through-flow when the generator is shut down.</t>
  </si>
  <si>
    <t>O</t>
  </si>
  <si>
    <t>Enter dollar amounts</t>
  </si>
  <si>
    <t>P</t>
  </si>
  <si>
    <t>Debt cost rate = long-term interest (line 21) / long term debt (line 27).  Preferred cost rate = preferred dividends (line 22) /</t>
  </si>
  <si>
    <t xml:space="preserve">  preferred outstanding (line 28).   ROE will be supported in the original filing and no change in ROE may be made absent</t>
  </si>
  <si>
    <t xml:space="preserve">  a filing with FERC.</t>
  </si>
  <si>
    <t>Q</t>
  </si>
  <si>
    <t>Line 33 must equal zero since all short-term power sales must be unbundled and the transmission component reflected in Account</t>
  </si>
  <si>
    <t xml:space="preserve">  No. 456.1 and all other uses are to be included in the divisor.</t>
  </si>
  <si>
    <t>R</t>
  </si>
  <si>
    <t>Includes income related only to transmission facilities, such as pole attachments, rentals and special use.</t>
  </si>
  <si>
    <t>S</t>
  </si>
  <si>
    <t>Grandfathered agreements whose rates have been changed to eliminate or mitigate pancaking - the revenues are included in line 4 page 1</t>
  </si>
  <si>
    <r>
      <t xml:space="preserve">and the loads are included in line 13, page 1.  Grandfathered agreements whose rates have </t>
    </r>
    <r>
      <rPr>
        <u/>
        <sz val="12"/>
        <rFont val="Times New Roman"/>
        <family val="1"/>
      </rPr>
      <t>not</t>
    </r>
    <r>
      <rPr>
        <sz val="12"/>
        <rFont val="Times New Roman"/>
        <family val="1"/>
      </rPr>
      <t xml:space="preserve"> been changed to eliminate or mitigate </t>
    </r>
  </si>
  <si>
    <t>pancaking - the revenues are not included in line 4, page 1 nor are the loads included in line 13, page 1.</t>
  </si>
  <si>
    <t>T</t>
  </si>
  <si>
    <t>The revenues credited on page 1 lines 2-5 shall include only the amounts received directly (in the case of grandfathered agreements)</t>
  </si>
  <si>
    <t xml:space="preserve">  or from the ISO (for service under this tariff) reflecting the Transmission Owner's integrated transmission facilities.  They do not include</t>
  </si>
  <si>
    <t xml:space="preserve">  revenues associated with FERC annual charges, gross receipts taxes, ancillary services, facilities not included in this template (e.g., direct</t>
  </si>
  <si>
    <t xml:space="preserve">  assignment facilities and GSUs) which are not recovered under this Rate Formula Template.</t>
  </si>
  <si>
    <t>U</t>
  </si>
  <si>
    <t>Account 456.1 entry shall be the annual total of the quarterly values reported at Form 1, 330.x.n.</t>
  </si>
  <si>
    <t>V</t>
  </si>
  <si>
    <t>Account Nos. 561.4 and 561.8 consist of RTO expenses billed to load-serving entities and are not included in Transmission Owner revenue requirements.</t>
  </si>
  <si>
    <t>W</t>
  </si>
  <si>
    <t>Pursuant to Attachment GG of the Midwest ISO Tariff, removes dollar amount of the revenue requirements calculated pursuant to Attachment GG.</t>
  </si>
  <si>
    <t>X</t>
  </si>
  <si>
    <t xml:space="preserve">Removes from revenue credits revenue that are distributed pursuant to Schedules associated with Attachment GG of the Midwest ISO Tariff, since the </t>
  </si>
  <si>
    <t>Transmission Owner's Attachment O revenue requirements have already been reduced by the Attachment GG revenue requirements.</t>
  </si>
  <si>
    <t>Y</t>
  </si>
  <si>
    <t>Pursuant to Attachment MM of the Midwest ISO Tariff, removes dollar amount of revenue requirements calculated pursuant to Attachment MM.</t>
  </si>
  <si>
    <t>Z</t>
  </si>
  <si>
    <t xml:space="preserve">Removes from revenue credits revenues that are distributed pursuant to Schedules associated with Attachment MM of the Midwest ISO Tariff, since the </t>
  </si>
  <si>
    <t xml:space="preserve">Transmission Owner's Attachment O revenue requirements have already been reduced by the Attachment MM revenue requirements. </t>
  </si>
  <si>
    <t>AA</t>
  </si>
  <si>
    <t>Plant in Service, Accumulated Depreciation, and Depreciation Expense amounts exclude Asset Retirement Obligation amounts unless authorized by FERC.</t>
  </si>
  <si>
    <t>BB</t>
  </si>
  <si>
    <t>Schedule 10-FERC charges should not be included in O&amp;M recovered under this Attachment O.</t>
  </si>
  <si>
    <t>CC</t>
  </si>
  <si>
    <t xml:space="preserve">Page 2 line 23b includes any unamortized balances related to the recovery of abandoned plant costs approved by FERC under a separate docket.  </t>
  </si>
  <si>
    <t>Page 3 line 9a includes the Amortization expense of abandonment costs approved by FERC under a separate docket.</t>
  </si>
  <si>
    <t xml:space="preserve">These are shown in the workpapers required pursuant to the Annual Rate Calculation and True-Up Procedures. </t>
  </si>
  <si>
    <t>DD</t>
  </si>
  <si>
    <t>Calculate using 13 month average balance, reconciling to FERC Form No. 1 by page, line and column as shown in Column 2.</t>
  </si>
  <si>
    <t>EE</t>
  </si>
  <si>
    <t>Calculate using a simple average of beginning of year and end of year balances reconciling to FERC Form No. 1 by page, line and column as shown in Column 2.</t>
  </si>
  <si>
    <t>FF</t>
  </si>
  <si>
    <t>Calculation of Prior Year Divisor True-Up:</t>
  </si>
  <si>
    <t>Historic Year Actual Divisor</t>
  </si>
  <si>
    <t>Pg 1, Line 15</t>
  </si>
  <si>
    <t>Projected Year Divisor</t>
  </si>
  <si>
    <t>Difference between Historic &amp; Project Yr Divisor</t>
  </si>
  <si>
    <t>Prior Year Projected Annual Cost ($ per kw per yr.)</t>
  </si>
  <si>
    <t>Pg 1, Line 16</t>
  </si>
  <si>
    <t>Projected Year Divisor True-up (Difference * Prior Year Projected Annual Cost)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</si>
</sst>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5" formatCode="&quot;$&quot;#,##0_);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00"/>
    <numFmt numFmtId="166" formatCode="#,##0.000"/>
    <numFmt numFmtId="167" formatCode="&quot;$&quot;#,##0.000"/>
    <numFmt numFmtId="168" formatCode="#,##0.00000"/>
    <numFmt numFmtId="169" formatCode="0.000%"/>
    <numFmt numFmtId="170" formatCode="#,##0.0"/>
    <numFmt numFmtId="171" formatCode="0.0000"/>
    <numFmt numFmtId="172" formatCode="#,##0.0000"/>
    <numFmt numFmtId="173" formatCode="_(&quot;$&quot;* #,##0_);_(&quot;$&quot;* \(#,##0\);_(&quot;$&quot;* &quot;-&quot;??_);_(@_)"/>
    <numFmt numFmtId="174" formatCode="_(* #,##0_);_(* \(#,##0\);_(* &quot;-&quot;??_);_(@_)"/>
    <numFmt numFmtId="175" formatCode="&quot;$&quot;#,##0"/>
    <numFmt numFmtId="176" formatCode="#,##0.000_);\(#,##0.000\)"/>
  </numFmts>
  <fonts count="19"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7"/>
      <name val="Arial MT"/>
    </font>
    <font>
      <sz val="12"/>
      <name val="Arial MT"/>
    </font>
    <font>
      <sz val="12"/>
      <color rgb="FFC00000"/>
      <name val="Times New Roman"/>
      <family val="1"/>
    </font>
    <font>
      <b/>
      <u/>
      <sz val="12"/>
      <name val="Times New Roman"/>
      <family val="1"/>
    </font>
    <font>
      <strike/>
      <sz val="12"/>
      <name val="Times New Roman"/>
      <family val="1"/>
    </font>
    <font>
      <b/>
      <sz val="12"/>
      <color indexed="48"/>
      <name val="Times New Roman"/>
      <family val="1"/>
    </font>
    <font>
      <strike/>
      <sz val="12"/>
      <color indexed="53"/>
      <name val="Arial MT"/>
    </font>
    <font>
      <u/>
      <sz val="12"/>
      <color indexed="17"/>
      <name val="Arial MT"/>
    </font>
    <font>
      <sz val="12"/>
      <color indexed="10"/>
      <name val="Times New Roman"/>
      <family val="1"/>
    </font>
    <font>
      <sz val="12"/>
      <color indexed="17"/>
      <name val="Arial"/>
      <family val="2"/>
    </font>
    <font>
      <u/>
      <sz val="12"/>
      <name val="Times New Roman"/>
      <family val="1"/>
    </font>
    <font>
      <sz val="12"/>
      <color rgb="FF0070C0"/>
      <name val="Times New Roman"/>
      <family val="1"/>
    </font>
    <font>
      <sz val="10"/>
      <name val="Arial"/>
      <family val="2"/>
    </font>
    <font>
      <sz val="10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1">
    <xf numFmtId="0" fontId="0" fillId="0" borderId="0"/>
    <xf numFmtId="0" fontId="2" fillId="0" borderId="0"/>
    <xf numFmtId="164" fontId="6" fillId="0" borderId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7" fillId="0" borderId="0" applyFont="0" applyFill="0" applyBorder="0" applyAlignment="0" applyProtection="0"/>
    <xf numFmtId="37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37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5" fontId="1" fillId="0" borderId="0" applyFont="0" applyFill="0" applyBorder="0" applyAlignment="0" applyProtection="0"/>
    <xf numFmtId="164" fontId="6" fillId="0" borderId="0" applyProtection="0"/>
    <xf numFmtId="0" fontId="18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9" fontId="17" fillId="0" borderId="0" applyFont="0" applyFill="0" applyBorder="0" applyAlignment="0" applyProtection="0"/>
  </cellStyleXfs>
  <cellXfs count="223">
    <xf numFmtId="0" fontId="0" fillId="0" borderId="0" xfId="0"/>
    <xf numFmtId="164" fontId="3" fillId="0" borderId="0" xfId="1" applyNumberFormat="1" applyFont="1" applyAlignment="1"/>
    <xf numFmtId="0" fontId="3" fillId="0" borderId="0" xfId="1" applyNumberFormat="1" applyFont="1" applyAlignment="1" applyProtection="1">
      <protection locked="0"/>
    </xf>
    <xf numFmtId="0" fontId="3" fillId="0" borderId="0" xfId="1" applyNumberFormat="1" applyFont="1" applyAlignment="1" applyProtection="1">
      <alignment horizontal="left"/>
      <protection locked="0"/>
    </xf>
    <xf numFmtId="0" fontId="3" fillId="0" borderId="0" xfId="1" applyNumberFormat="1" applyFont="1" applyProtection="1">
      <protection locked="0"/>
    </xf>
    <xf numFmtId="0" fontId="3" fillId="0" borderId="0" xfId="1" applyNumberFormat="1" applyFont="1" applyAlignment="1" applyProtection="1">
      <alignment horizontal="right"/>
      <protection locked="0"/>
    </xf>
    <xf numFmtId="0" fontId="3" fillId="0" borderId="0" xfId="1" applyNumberFormat="1" applyFont="1" applyFill="1" applyAlignment="1" applyProtection="1">
      <alignment horizontal="right"/>
      <protection locked="0"/>
    </xf>
    <xf numFmtId="0" fontId="3" fillId="0" borderId="0" xfId="1" applyNumberFormat="1" applyFont="1" applyAlignment="1">
      <alignment horizontal="right"/>
    </xf>
    <xf numFmtId="0" fontId="3" fillId="0" borderId="0" xfId="1" applyNumberFormat="1" applyFont="1"/>
    <xf numFmtId="0" fontId="3" fillId="0" borderId="0" xfId="1" applyNumberFormat="1" applyFont="1" applyFill="1" applyAlignment="1">
      <alignment horizontal="right"/>
    </xf>
    <xf numFmtId="0" fontId="3" fillId="0" borderId="0" xfId="1" applyNumberFormat="1" applyFont="1" applyFill="1"/>
    <xf numFmtId="0" fontId="3" fillId="2" borderId="0" xfId="1" applyNumberFormat="1" applyFont="1" applyFill="1" applyProtection="1">
      <protection locked="0"/>
    </xf>
    <xf numFmtId="0" fontId="3" fillId="2" borderId="0" xfId="1" applyNumberFormat="1" applyFont="1" applyFill="1"/>
    <xf numFmtId="3" fontId="3" fillId="0" borderId="0" xfId="1" applyNumberFormat="1" applyFont="1" applyAlignment="1"/>
    <xf numFmtId="0" fontId="3" fillId="0" borderId="0" xfId="1" applyNumberFormat="1" applyFont="1" applyAlignment="1" applyProtection="1">
      <alignment horizontal="center"/>
      <protection locked="0"/>
    </xf>
    <xf numFmtId="49" fontId="4" fillId="3" borderId="0" xfId="1" applyNumberFormat="1" applyFont="1" applyFill="1"/>
    <xf numFmtId="0" fontId="3" fillId="3" borderId="0" xfId="1" applyNumberFormat="1" applyFont="1" applyFill="1"/>
    <xf numFmtId="49" fontId="3" fillId="0" borderId="0" xfId="1" applyNumberFormat="1" applyFont="1"/>
    <xf numFmtId="0" fontId="3" fillId="0" borderId="1" xfId="1" applyNumberFormat="1" applyFont="1" applyBorder="1" applyAlignment="1" applyProtection="1">
      <alignment horizontal="center"/>
      <protection locked="0"/>
    </xf>
    <xf numFmtId="3" fontId="3" fillId="0" borderId="0" xfId="1" applyNumberFormat="1" applyFont="1"/>
    <xf numFmtId="42" fontId="3" fillId="0" borderId="0" xfId="1" applyNumberFormat="1" applyFont="1"/>
    <xf numFmtId="0" fontId="3" fillId="0" borderId="0" xfId="1" applyNumberFormat="1" applyFont="1" applyAlignment="1"/>
    <xf numFmtId="3" fontId="3" fillId="0" borderId="0" xfId="1" applyNumberFormat="1" applyFont="1" applyFill="1" applyAlignment="1"/>
    <xf numFmtId="0" fontId="3" fillId="0" borderId="1" xfId="1" applyNumberFormat="1" applyFont="1" applyBorder="1" applyAlignment="1" applyProtection="1">
      <alignment horizontal="centerContinuous"/>
      <protection locked="0"/>
    </xf>
    <xf numFmtId="165" fontId="3" fillId="0" borderId="0" xfId="1" applyNumberFormat="1" applyFont="1" applyAlignment="1"/>
    <xf numFmtId="3" fontId="3" fillId="0" borderId="0" xfId="1" applyNumberFormat="1" applyFont="1" applyFill="1" applyBorder="1"/>
    <xf numFmtId="3" fontId="3" fillId="2" borderId="0" xfId="1" applyNumberFormat="1" applyFont="1" applyFill="1" applyAlignment="1"/>
    <xf numFmtId="0" fontId="5" fillId="0" borderId="0" xfId="1" applyNumberFormat="1" applyFont="1"/>
    <xf numFmtId="164" fontId="6" fillId="0" borderId="0" xfId="1" applyNumberFormat="1" applyFont="1" applyAlignment="1"/>
    <xf numFmtId="3" fontId="3" fillId="0" borderId="1" xfId="1" applyNumberFormat="1" applyFont="1" applyBorder="1" applyAlignment="1"/>
    <xf numFmtId="3" fontId="3" fillId="0" borderId="0" xfId="1" applyNumberFormat="1" applyFont="1" applyAlignment="1">
      <alignment horizontal="fill"/>
    </xf>
    <xf numFmtId="0" fontId="6" fillId="0" borderId="0" xfId="1" applyNumberFormat="1" applyFont="1"/>
    <xf numFmtId="0" fontId="3" fillId="0" borderId="0" xfId="2" applyNumberFormat="1" applyFont="1" applyFill="1" applyAlignment="1" applyProtection="1">
      <alignment horizontal="center"/>
      <protection locked="0"/>
    </xf>
    <xf numFmtId="164" fontId="3" fillId="0" borderId="0" xfId="2" applyFont="1" applyFill="1" applyAlignment="1"/>
    <xf numFmtId="0" fontId="3" fillId="0" borderId="0" xfId="2" applyNumberFormat="1" applyFont="1" applyFill="1"/>
    <xf numFmtId="3" fontId="3" fillId="0" borderId="0" xfId="2" applyNumberFormat="1" applyFont="1" applyFill="1" applyAlignment="1"/>
    <xf numFmtId="165" fontId="3" fillId="0" borderId="0" xfId="2" applyNumberFormat="1" applyFont="1" applyFill="1" applyAlignment="1"/>
    <xf numFmtId="37" fontId="3" fillId="2" borderId="0" xfId="2" applyNumberFormat="1" applyFont="1" applyFill="1" applyBorder="1" applyAlignment="1"/>
    <xf numFmtId="37" fontId="3" fillId="2" borderId="1" xfId="2" applyNumberFormat="1" applyFont="1" applyFill="1" applyBorder="1" applyAlignment="1"/>
    <xf numFmtId="37" fontId="3" fillId="0" borderId="0" xfId="2" applyNumberFormat="1" applyFont="1" applyFill="1" applyBorder="1" applyAlignment="1"/>
    <xf numFmtId="0" fontId="6" fillId="0" borderId="0" xfId="1" applyNumberFormat="1" applyFont="1" applyBorder="1"/>
    <xf numFmtId="164" fontId="6" fillId="0" borderId="0" xfId="1" applyNumberFormat="1" applyFont="1" applyBorder="1" applyAlignment="1"/>
    <xf numFmtId="0" fontId="3" fillId="0" borderId="0" xfId="1" applyNumberFormat="1" applyFont="1" applyBorder="1" applyAlignment="1" applyProtection="1">
      <alignment horizontal="centerContinuous"/>
      <protection locked="0"/>
    </xf>
    <xf numFmtId="14" fontId="3" fillId="0" borderId="0" xfId="1" applyNumberFormat="1" applyFont="1" applyBorder="1" applyAlignment="1">
      <alignment horizontal="center"/>
    </xf>
    <xf numFmtId="0" fontId="3" fillId="0" borderId="0" xfId="2" quotePrefix="1" applyNumberFormat="1" applyFont="1" applyFill="1"/>
    <xf numFmtId="42" fontId="3" fillId="0" borderId="2" xfId="1" applyNumberFormat="1" applyFont="1" applyBorder="1" applyAlignment="1" applyProtection="1">
      <alignment horizontal="right"/>
      <protection locked="0"/>
    </xf>
    <xf numFmtId="42" fontId="3" fillId="0" borderId="0" xfId="1" applyNumberFormat="1" applyFont="1" applyBorder="1" applyAlignment="1" applyProtection="1">
      <alignment horizontal="right"/>
      <protection locked="0"/>
    </xf>
    <xf numFmtId="0" fontId="3" fillId="0" borderId="0" xfId="1" applyNumberFormat="1" applyFont="1" applyBorder="1"/>
    <xf numFmtId="164" fontId="3" fillId="0" borderId="0" xfId="1" applyNumberFormat="1" applyFont="1" applyBorder="1" applyAlignment="1"/>
    <xf numFmtId="3" fontId="7" fillId="0" borderId="0" xfId="1" applyNumberFormat="1" applyFont="1"/>
    <xf numFmtId="0" fontId="3" fillId="0" borderId="0" xfId="1" applyNumberFormat="1" applyFont="1" applyFill="1" applyProtection="1">
      <protection locked="0"/>
    </xf>
    <xf numFmtId="3" fontId="3" fillId="2" borderId="0" xfId="1" applyNumberFormat="1" applyFont="1" applyFill="1"/>
    <xf numFmtId="164" fontId="5" fillId="0" borderId="0" xfId="1" applyNumberFormat="1" applyFont="1" applyAlignment="1"/>
    <xf numFmtId="0" fontId="7" fillId="0" borderId="0" xfId="1" applyNumberFormat="1" applyFont="1"/>
    <xf numFmtId="3" fontId="3" fillId="2" borderId="0" xfId="1" applyNumberFormat="1" applyFont="1" applyFill="1" applyBorder="1"/>
    <xf numFmtId="3" fontId="3" fillId="2" borderId="1" xfId="1" applyNumberFormat="1" applyFont="1" applyFill="1" applyBorder="1"/>
    <xf numFmtId="166" fontId="3" fillId="0" borderId="0" xfId="1" applyNumberFormat="1" applyFont="1"/>
    <xf numFmtId="166" fontId="3" fillId="0" borderId="0" xfId="1" applyNumberFormat="1" applyFont="1" applyAlignment="1">
      <alignment horizontal="center"/>
    </xf>
    <xf numFmtId="164" fontId="3" fillId="0" borderId="0" xfId="1" applyNumberFormat="1" applyFont="1" applyAlignment="1">
      <alignment horizontal="center"/>
    </xf>
    <xf numFmtId="0" fontId="3" fillId="0" borderId="0" xfId="1" applyNumberFormat="1" applyFont="1" applyAlignment="1">
      <alignment horizontal="left"/>
    </xf>
    <xf numFmtId="167" fontId="3" fillId="0" borderId="0" xfId="1" applyNumberFormat="1" applyFont="1" applyAlignment="1"/>
    <xf numFmtId="0" fontId="3" fillId="0" borderId="0" xfId="1" applyNumberFormat="1" applyFont="1" applyFill="1" applyAlignment="1">
      <alignment horizontal="left"/>
    </xf>
    <xf numFmtId="166" fontId="3" fillId="0" borderId="0" xfId="1" applyNumberFormat="1" applyFont="1" applyFill="1"/>
    <xf numFmtId="167" fontId="3" fillId="2" borderId="0" xfId="1" applyNumberFormat="1" applyFont="1" applyFill="1" applyProtection="1">
      <protection locked="0"/>
    </xf>
    <xf numFmtId="167" fontId="3" fillId="0" borderId="0" xfId="1" applyNumberFormat="1" applyFont="1" applyProtection="1">
      <protection locked="0"/>
    </xf>
    <xf numFmtId="0" fontId="3" fillId="0" borderId="0" xfId="1" applyNumberFormat="1" applyFont="1" applyFill="1" applyAlignment="1" applyProtection="1">
      <alignment horizontal="center"/>
      <protection locked="0"/>
    </xf>
    <xf numFmtId="164" fontId="3" fillId="0" borderId="0" xfId="1" applyNumberFormat="1" applyFont="1" applyFill="1" applyAlignment="1"/>
    <xf numFmtId="0" fontId="3" fillId="0" borderId="0" xfId="1" applyNumberFormat="1" applyFont="1" applyFill="1" applyAlignment="1"/>
    <xf numFmtId="167" fontId="3" fillId="0" borderId="0" xfId="1" applyNumberFormat="1" applyFont="1" applyFill="1" applyProtection="1">
      <protection locked="0"/>
    </xf>
    <xf numFmtId="0" fontId="3" fillId="0" borderId="0" xfId="1" applyNumberFormat="1" applyFont="1" applyAlignment="1">
      <alignment horizontal="center"/>
    </xf>
    <xf numFmtId="49" fontId="3" fillId="0" borderId="0" xfId="1" applyNumberFormat="1" applyFont="1" applyAlignment="1">
      <alignment horizontal="left"/>
    </xf>
    <xf numFmtId="49" fontId="3" fillId="0" borderId="0" xfId="1" applyNumberFormat="1" applyFont="1" applyAlignment="1">
      <alignment horizontal="center"/>
    </xf>
    <xf numFmtId="0" fontId="3" fillId="0" borderId="0" xfId="1" applyNumberFormat="1" applyFont="1" applyFill="1" applyAlignment="1">
      <alignment horizontal="center"/>
    </xf>
    <xf numFmtId="3" fontId="4" fillId="0" borderId="0" xfId="1" applyNumberFormat="1" applyFont="1" applyAlignment="1">
      <alignment horizontal="center"/>
    </xf>
    <xf numFmtId="0" fontId="4" fillId="0" borderId="0" xfId="1" applyNumberFormat="1" applyFont="1" applyAlignment="1" applyProtection="1">
      <alignment horizontal="center"/>
      <protection locked="0"/>
    </xf>
    <xf numFmtId="164" fontId="4" fillId="0" borderId="0" xfId="1" applyNumberFormat="1" applyFont="1" applyAlignment="1">
      <alignment horizontal="center"/>
    </xf>
    <xf numFmtId="3" fontId="4" fillId="0" borderId="0" xfId="1" applyNumberFormat="1" applyFont="1" applyAlignment="1"/>
    <xf numFmtId="0" fontId="4" fillId="0" borderId="0" xfId="1" applyNumberFormat="1" applyFont="1" applyAlignment="1"/>
    <xf numFmtId="3" fontId="3" fillId="0" borderId="0" xfId="1" applyNumberFormat="1" applyFont="1" applyFill="1" applyBorder="1" applyAlignment="1"/>
    <xf numFmtId="3" fontId="3" fillId="0" borderId="0" xfId="1" applyNumberFormat="1" applyFont="1" applyFill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0" fontId="3" fillId="0" borderId="0" xfId="2" applyNumberFormat="1" applyFont="1" applyFill="1" applyAlignment="1"/>
    <xf numFmtId="3" fontId="7" fillId="0" borderId="0" xfId="1" applyNumberFormat="1" applyFont="1" applyAlignment="1">
      <alignment horizontal="center"/>
    </xf>
    <xf numFmtId="168" fontId="3" fillId="0" borderId="0" xfId="1" applyNumberFormat="1" applyFont="1" applyAlignment="1"/>
    <xf numFmtId="3" fontId="3" fillId="0" borderId="0" xfId="1" applyNumberFormat="1" applyFont="1" applyBorder="1" applyAlignment="1"/>
    <xf numFmtId="3" fontId="3" fillId="2" borderId="1" xfId="1" applyNumberFormat="1" applyFont="1" applyFill="1" applyBorder="1" applyAlignment="1"/>
    <xf numFmtId="169" fontId="3" fillId="0" borderId="0" xfId="1" applyNumberFormat="1" applyFont="1" applyAlignment="1">
      <alignment horizontal="center"/>
    </xf>
    <xf numFmtId="3" fontId="3" fillId="2" borderId="0" xfId="2" applyNumberFormat="1" applyFont="1" applyFill="1" applyAlignment="1"/>
    <xf numFmtId="37" fontId="3" fillId="2" borderId="0" xfId="1" applyNumberFormat="1" applyFont="1" applyFill="1" applyAlignment="1"/>
    <xf numFmtId="168" fontId="3" fillId="0" borderId="0" xfId="1" applyNumberFormat="1" applyFont="1" applyFill="1" applyAlignment="1">
      <alignment horizontal="right"/>
    </xf>
    <xf numFmtId="37" fontId="3" fillId="0" borderId="0" xfId="1" applyNumberFormat="1" applyFont="1" applyAlignment="1"/>
    <xf numFmtId="37" fontId="3" fillId="2" borderId="0" xfId="1" applyNumberFormat="1" applyFont="1" applyFill="1" applyBorder="1" applyAlignment="1"/>
    <xf numFmtId="37" fontId="3" fillId="0" borderId="0" xfId="1" applyNumberFormat="1" applyFont="1" applyBorder="1" applyAlignment="1"/>
    <xf numFmtId="37" fontId="3" fillId="2" borderId="3" xfId="1" applyNumberFormat="1" applyFont="1" applyFill="1" applyBorder="1" applyAlignment="1"/>
    <xf numFmtId="0" fontId="3" fillId="0" borderId="0" xfId="2" applyNumberFormat="1" applyFont="1" applyFill="1" applyAlignment="1" applyProtection="1">
      <protection locked="0"/>
    </xf>
    <xf numFmtId="164" fontId="3" fillId="0" borderId="1" xfId="1" applyNumberFormat="1" applyFont="1" applyBorder="1" applyAlignment="1"/>
    <xf numFmtId="0" fontId="3" fillId="0" borderId="0" xfId="2" applyNumberFormat="1" applyFont="1" applyAlignment="1"/>
    <xf numFmtId="3" fontId="3" fillId="0" borderId="2" xfId="1" applyNumberFormat="1" applyFont="1" applyBorder="1" applyAlignment="1"/>
    <xf numFmtId="169" fontId="3" fillId="0" borderId="0" xfId="1" applyNumberFormat="1" applyFont="1" applyFill="1" applyAlignment="1">
      <alignment horizontal="center"/>
    </xf>
    <xf numFmtId="0" fontId="4" fillId="0" borderId="0" xfId="1" applyNumberFormat="1" applyFont="1" applyFill="1" applyAlignment="1" applyProtection="1">
      <alignment horizontal="center"/>
      <protection locked="0"/>
    </xf>
    <xf numFmtId="0" fontId="8" fillId="0" borderId="0" xfId="1" applyNumberFormat="1" applyFont="1" applyAlignment="1">
      <alignment horizontal="center"/>
    </xf>
    <xf numFmtId="3" fontId="8" fillId="0" borderId="0" xfId="1" applyNumberFormat="1" applyFont="1" applyAlignment="1"/>
    <xf numFmtId="0" fontId="4" fillId="0" borderId="0" xfId="1" applyNumberFormat="1" applyFont="1" applyAlignment="1">
      <alignment horizontal="center"/>
    </xf>
    <xf numFmtId="3" fontId="9" fillId="0" borderId="0" xfId="1" applyNumberFormat="1" applyFont="1" applyAlignment="1"/>
    <xf numFmtId="170" fontId="3" fillId="0" borderId="0" xfId="1" applyNumberFormat="1" applyFont="1" applyFill="1" applyAlignment="1">
      <alignment horizontal="left"/>
    </xf>
    <xf numFmtId="168" fontId="3" fillId="0" borderId="0" xfId="1" applyNumberFormat="1" applyFont="1" applyFill="1" applyAlignment="1"/>
    <xf numFmtId="0" fontId="3" fillId="0" borderId="0" xfId="2" applyNumberFormat="1" applyFont="1" applyAlignment="1" applyProtection="1">
      <alignment horizontal="center"/>
      <protection locked="0"/>
    </xf>
    <xf numFmtId="164" fontId="3" fillId="0" borderId="0" xfId="2" applyFont="1" applyAlignment="1"/>
    <xf numFmtId="3" fontId="3" fillId="0" borderId="0" xfId="2" applyNumberFormat="1" applyFont="1" applyAlignment="1"/>
    <xf numFmtId="168" fontId="3" fillId="0" borderId="0" xfId="2" applyNumberFormat="1" applyFont="1" applyAlignment="1"/>
    <xf numFmtId="165" fontId="3" fillId="0" borderId="0" xfId="1" applyNumberFormat="1" applyFont="1" applyFill="1" applyAlignment="1">
      <alignment horizontal="right"/>
    </xf>
    <xf numFmtId="165" fontId="3" fillId="0" borderId="0" xfId="1" applyNumberFormat="1" applyFont="1" applyAlignment="1">
      <alignment horizontal="center"/>
    </xf>
    <xf numFmtId="169" fontId="3" fillId="0" borderId="0" xfId="1" applyNumberFormat="1" applyFont="1" applyAlignment="1">
      <alignment horizontal="left"/>
    </xf>
    <xf numFmtId="10" fontId="3" fillId="0" borderId="0" xfId="1" applyNumberFormat="1" applyFont="1" applyFill="1" applyAlignment="1">
      <alignment horizontal="right"/>
    </xf>
    <xf numFmtId="171" fontId="3" fillId="0" borderId="0" xfId="1" applyNumberFormat="1" applyFont="1" applyFill="1" applyAlignment="1">
      <alignment horizontal="right"/>
    </xf>
    <xf numFmtId="3" fontId="7" fillId="0" borderId="0" xfId="1" applyNumberFormat="1" applyFont="1" applyAlignment="1"/>
    <xf numFmtId="10" fontId="3" fillId="0" borderId="0" xfId="1" applyNumberFormat="1" applyFont="1" applyAlignment="1">
      <alignment horizontal="left"/>
    </xf>
    <xf numFmtId="37" fontId="3" fillId="0" borderId="1" xfId="1" applyNumberFormat="1" applyFont="1" applyBorder="1" applyAlignment="1"/>
    <xf numFmtId="169" fontId="3" fillId="0" borderId="0" xfId="1" applyNumberFormat="1" applyFont="1" applyAlignment="1" applyProtection="1">
      <alignment horizontal="left"/>
      <protection locked="0"/>
    </xf>
    <xf numFmtId="3" fontId="3" fillId="0" borderId="0" xfId="1" applyNumberFormat="1" applyFont="1" applyFill="1" applyAlignment="1">
      <alignment horizontal="right"/>
    </xf>
    <xf numFmtId="172" fontId="3" fillId="0" borderId="0" xfId="1" applyNumberFormat="1" applyFont="1" applyAlignment="1"/>
    <xf numFmtId="3" fontId="3" fillId="0" borderId="4" xfId="1" applyNumberFormat="1" applyFont="1" applyBorder="1" applyAlignment="1"/>
    <xf numFmtId="0" fontId="3" fillId="0" borderId="0" xfId="1" applyNumberFormat="1" applyFont="1" applyFill="1" applyAlignment="1" applyProtection="1">
      <protection locked="0"/>
    </xf>
    <xf numFmtId="0" fontId="3" fillId="0" borderId="1" xfId="1" applyNumberFormat="1" applyFont="1" applyFill="1" applyBorder="1" applyProtection="1">
      <protection locked="0"/>
    </xf>
    <xf numFmtId="0" fontId="3" fillId="0" borderId="1" xfId="1" applyNumberFormat="1" applyFont="1" applyFill="1" applyBorder="1"/>
    <xf numFmtId="3" fontId="3" fillId="0" borderId="1" xfId="1" applyNumberFormat="1" applyFont="1" applyFill="1" applyBorder="1" applyAlignment="1"/>
    <xf numFmtId="3" fontId="3" fillId="0" borderId="0" xfId="1" applyNumberFormat="1" applyFont="1" applyFill="1" applyAlignment="1">
      <alignment horizontal="center"/>
    </xf>
    <xf numFmtId="49" fontId="3" fillId="0" borderId="0" xfId="1" applyNumberFormat="1" applyFont="1" applyFill="1"/>
    <xf numFmtId="49" fontId="3" fillId="0" borderId="0" xfId="1" applyNumberFormat="1" applyFont="1" applyFill="1" applyAlignment="1"/>
    <xf numFmtId="49" fontId="3" fillId="0" borderId="0" xfId="1" applyNumberFormat="1" applyFont="1" applyFill="1" applyAlignment="1">
      <alignment horizontal="center"/>
    </xf>
    <xf numFmtId="164" fontId="10" fillId="0" borderId="0" xfId="1" applyNumberFormat="1" applyFont="1" applyAlignment="1"/>
    <xf numFmtId="0" fontId="6" fillId="0" borderId="0" xfId="1" applyNumberFormat="1" applyFont="1" applyAlignment="1"/>
    <xf numFmtId="3" fontId="6" fillId="0" borderId="0" xfId="1" applyNumberFormat="1" applyFont="1" applyAlignment="1"/>
    <xf numFmtId="164" fontId="2" fillId="0" borderId="8" xfId="1" applyNumberFormat="1" applyBorder="1" applyAlignment="1"/>
    <xf numFmtId="164" fontId="2" fillId="0" borderId="0" xfId="1" applyNumberFormat="1" applyFont="1" applyBorder="1" applyAlignment="1"/>
    <xf numFmtId="3" fontId="2" fillId="0" borderId="0" xfId="1" applyNumberFormat="1" applyFont="1" applyBorder="1" applyAlignment="1"/>
    <xf numFmtId="0" fontId="2" fillId="0" borderId="0" xfId="1" applyNumberFormat="1" applyFont="1" applyBorder="1" applyAlignment="1"/>
    <xf numFmtId="164" fontId="2" fillId="0" borderId="9" xfId="1" applyNumberFormat="1" applyFont="1" applyBorder="1" applyAlignment="1"/>
    <xf numFmtId="173" fontId="0" fillId="2" borderId="8" xfId="3" applyNumberFormat="1" applyFont="1" applyFill="1" applyBorder="1" applyAlignment="1"/>
    <xf numFmtId="3" fontId="5" fillId="0" borderId="0" xfId="1" applyNumberFormat="1" applyFont="1" applyBorder="1" applyAlignment="1"/>
    <xf numFmtId="174" fontId="0" fillId="2" borderId="10" xfId="4" applyNumberFormat="1" applyFont="1" applyFill="1" applyBorder="1" applyAlignment="1"/>
    <xf numFmtId="164" fontId="11" fillId="0" borderId="0" xfId="1" applyNumberFormat="1" applyFont="1" applyAlignment="1"/>
    <xf numFmtId="164" fontId="2" fillId="0" borderId="0" xfId="1" applyNumberFormat="1" applyAlignment="1"/>
    <xf numFmtId="164" fontId="2" fillId="0" borderId="9" xfId="1" applyNumberFormat="1" applyBorder="1" applyAlignment="1"/>
    <xf numFmtId="173" fontId="0" fillId="0" borderId="8" xfId="3" applyNumberFormat="1" applyFont="1" applyBorder="1" applyAlignment="1"/>
    <xf numFmtId="0" fontId="2" fillId="0" borderId="8" xfId="1" applyNumberFormat="1" applyFont="1" applyBorder="1" applyAlignment="1"/>
    <xf numFmtId="164" fontId="12" fillId="0" borderId="0" xfId="1" applyNumberFormat="1" applyFont="1" applyBorder="1"/>
    <xf numFmtId="164" fontId="5" fillId="0" borderId="0" xfId="1" applyNumberFormat="1" applyFont="1" applyBorder="1"/>
    <xf numFmtId="168" fontId="3" fillId="0" borderId="0" xfId="1" applyNumberFormat="1" applyFont="1" applyFill="1"/>
    <xf numFmtId="164" fontId="2" fillId="0" borderId="0" xfId="1" applyNumberFormat="1" applyBorder="1" applyAlignment="1"/>
    <xf numFmtId="165" fontId="3" fillId="0" borderId="0" xfId="1" applyNumberFormat="1" applyFont="1" applyFill="1"/>
    <xf numFmtId="174" fontId="0" fillId="2" borderId="8" xfId="4" applyNumberFormat="1" applyFont="1" applyFill="1" applyBorder="1" applyAlignment="1"/>
    <xf numFmtId="3" fontId="3" fillId="0" borderId="0" xfId="1" applyNumberFormat="1" applyFont="1" applyAlignment="1">
      <alignment horizontal="center"/>
    </xf>
    <xf numFmtId="164" fontId="5" fillId="0" borderId="0" xfId="1" applyNumberFormat="1" applyFont="1" applyBorder="1" applyAlignment="1">
      <alignment horizontal="left" wrapText="1"/>
    </xf>
    <xf numFmtId="164" fontId="5" fillId="0" borderId="0" xfId="1" applyNumberFormat="1" applyFont="1" applyBorder="1" applyAlignment="1"/>
    <xf numFmtId="3" fontId="3" fillId="0" borderId="1" xfId="1" applyNumberFormat="1" applyFont="1" applyBorder="1" applyAlignment="1">
      <alignment horizontal="center"/>
    </xf>
    <xf numFmtId="173" fontId="0" fillId="0" borderId="10" xfId="3" applyNumberFormat="1" applyFont="1" applyBorder="1" applyAlignment="1"/>
    <xf numFmtId="164" fontId="5" fillId="0" borderId="3" xfId="1" applyNumberFormat="1" applyFont="1" applyBorder="1" applyAlignment="1"/>
    <xf numFmtId="3" fontId="2" fillId="0" borderId="3" xfId="1" applyNumberFormat="1" applyFont="1" applyBorder="1" applyAlignment="1"/>
    <xf numFmtId="0" fontId="2" fillId="0" borderId="3" xfId="1" applyNumberFormat="1" applyFont="1" applyBorder="1" applyAlignment="1"/>
    <xf numFmtId="164" fontId="2" fillId="0" borderId="3" xfId="1" applyNumberFormat="1" applyFont="1" applyBorder="1" applyAlignment="1"/>
    <xf numFmtId="164" fontId="2" fillId="0" borderId="11" xfId="1" applyNumberFormat="1" applyFont="1" applyBorder="1" applyAlignment="1"/>
    <xf numFmtId="4" fontId="3" fillId="0" borderId="0" xfId="1" applyNumberFormat="1" applyFont="1" applyAlignment="1"/>
    <xf numFmtId="3" fontId="3" fillId="0" borderId="0" xfId="1" applyNumberFormat="1" applyFont="1" applyBorder="1" applyAlignment="1">
      <alignment horizontal="center"/>
    </xf>
    <xf numFmtId="165" fontId="3" fillId="0" borderId="0" xfId="1" applyNumberFormat="1" applyFont="1" applyAlignment="1" applyProtection="1">
      <alignment horizontal="center"/>
      <protection locked="0"/>
    </xf>
    <xf numFmtId="165" fontId="3" fillId="0" borderId="0" xfId="1" applyNumberFormat="1" applyFont="1" applyFill="1" applyAlignment="1"/>
    <xf numFmtId="0" fontId="3" fillId="0" borderId="1" xfId="1" applyNumberFormat="1" applyFont="1" applyBorder="1" applyAlignment="1"/>
    <xf numFmtId="175" fontId="3" fillId="2" borderId="0" xfId="1" applyNumberFormat="1" applyFont="1" applyFill="1" applyAlignment="1"/>
    <xf numFmtId="42" fontId="3" fillId="2" borderId="0" xfId="1" applyNumberFormat="1" applyFont="1" applyFill="1" applyAlignment="1"/>
    <xf numFmtId="3" fontId="3" fillId="0" borderId="0" xfId="1" applyNumberFormat="1" applyFont="1" applyFill="1" applyAlignment="1" applyProtection="1">
      <protection locked="0"/>
    </xf>
    <xf numFmtId="9" fontId="3" fillId="0" borderId="0" xfId="1" applyNumberFormat="1" applyFont="1" applyAlignment="1"/>
    <xf numFmtId="171" fontId="3" fillId="0" borderId="0" xfId="1" applyNumberFormat="1" applyFont="1" applyAlignment="1"/>
    <xf numFmtId="3" fontId="3" fillId="0" borderId="0" xfId="1" quotePrefix="1" applyNumberFormat="1" applyFont="1" applyAlignment="1"/>
    <xf numFmtId="171" fontId="3" fillId="2" borderId="0" xfId="1" applyNumberFormat="1" applyFont="1" applyFill="1" applyAlignment="1"/>
    <xf numFmtId="171" fontId="3" fillId="0" borderId="1" xfId="1" applyNumberFormat="1" applyFont="1" applyBorder="1" applyAlignment="1"/>
    <xf numFmtId="0" fontId="3" fillId="0" borderId="0" xfId="1" applyNumberFormat="1" applyFont="1" applyBorder="1" applyAlignment="1" applyProtection="1">
      <alignment horizontal="center"/>
      <protection locked="0"/>
    </xf>
    <xf numFmtId="0" fontId="13" fillId="0" borderId="0" xfId="1" applyNumberFormat="1" applyFont="1" applyProtection="1">
      <protection locked="0"/>
    </xf>
    <xf numFmtId="164" fontId="13" fillId="0" borderId="0" xfId="1" applyNumberFormat="1" applyFont="1" applyAlignment="1"/>
    <xf numFmtId="164" fontId="3" fillId="0" borderId="0" xfId="1" applyNumberFormat="1" applyFont="1" applyFill="1" applyAlignment="1" applyProtection="1"/>
    <xf numFmtId="38" fontId="3" fillId="2" borderId="0" xfId="1" applyNumberFormat="1" applyFont="1" applyFill="1" applyBorder="1" applyProtection="1">
      <protection locked="0"/>
    </xf>
    <xf numFmtId="38" fontId="3" fillId="0" borderId="0" xfId="1" applyNumberFormat="1" applyFont="1" applyAlignment="1" applyProtection="1"/>
    <xf numFmtId="0" fontId="3" fillId="0" borderId="1" xfId="1" applyNumberFormat="1" applyFont="1" applyBorder="1"/>
    <xf numFmtId="0" fontId="3" fillId="0" borderId="1" xfId="1" applyNumberFormat="1" applyFont="1" applyBorder="1" applyProtection="1">
      <protection locked="0"/>
    </xf>
    <xf numFmtId="38" fontId="3" fillId="2" borderId="1" xfId="1" applyNumberFormat="1" applyFont="1" applyFill="1" applyBorder="1" applyProtection="1">
      <protection locked="0"/>
    </xf>
    <xf numFmtId="38" fontId="3" fillId="0" borderId="0" xfId="1" applyNumberFormat="1" applyFont="1" applyAlignment="1"/>
    <xf numFmtId="38" fontId="3" fillId="0" borderId="0" xfId="1" applyNumberFormat="1" applyFont="1" applyFill="1" applyBorder="1" applyProtection="1"/>
    <xf numFmtId="175" fontId="3" fillId="0" borderId="0" xfId="1" applyNumberFormat="1" applyFont="1" applyFill="1" applyBorder="1" applyProtection="1"/>
    <xf numFmtId="1" fontId="3" fillId="0" borderId="0" xfId="1" applyNumberFormat="1" applyFont="1" applyFill="1" applyProtection="1"/>
    <xf numFmtId="166" fontId="3" fillId="0" borderId="0" xfId="1" applyNumberFormat="1" applyFont="1" applyProtection="1">
      <protection locked="0"/>
    </xf>
    <xf numFmtId="175" fontId="3" fillId="2" borderId="0" xfId="1" applyNumberFormat="1" applyFont="1" applyFill="1" applyBorder="1" applyProtection="1"/>
    <xf numFmtId="1" fontId="3" fillId="0" borderId="0" xfId="1" applyNumberFormat="1" applyFont="1" applyFill="1" applyBorder="1" applyProtection="1"/>
    <xf numFmtId="3" fontId="14" fillId="0" borderId="0" xfId="1" applyNumberFormat="1" applyFont="1" applyBorder="1" applyAlignment="1">
      <alignment horizontal="left"/>
    </xf>
    <xf numFmtId="175" fontId="3" fillId="2" borderId="0" xfId="1" applyNumberFormat="1" applyFont="1" applyFill="1" applyBorder="1" applyAlignment="1" applyProtection="1">
      <protection locked="0"/>
    </xf>
    <xf numFmtId="3" fontId="3" fillId="0" borderId="0" xfId="1" applyNumberFormat="1" applyFont="1" applyAlignment="1" applyProtection="1"/>
    <xf numFmtId="0" fontId="3" fillId="0" borderId="0" xfId="1" applyNumberFormat="1" applyFont="1" applyBorder="1" applyAlignment="1" applyProtection="1">
      <protection locked="0"/>
    </xf>
    <xf numFmtId="0" fontId="3" fillId="0" borderId="0" xfId="1" applyNumberFormat="1" applyFont="1" applyBorder="1" applyProtection="1">
      <protection locked="0"/>
    </xf>
    <xf numFmtId="0" fontId="3" fillId="0" borderId="1" xfId="1" applyNumberFormat="1" applyFont="1" applyBorder="1" applyAlignment="1" applyProtection="1">
      <protection locked="0"/>
    </xf>
    <xf numFmtId="164" fontId="3" fillId="0" borderId="0" xfId="2" applyNumberFormat="1" applyFont="1" applyAlignment="1" applyProtection="1">
      <protection locked="0"/>
    </xf>
    <xf numFmtId="175" fontId="3" fillId="0" borderId="0" xfId="1" applyNumberFormat="1" applyFont="1" applyFill="1" applyBorder="1" applyAlignment="1" applyProtection="1"/>
    <xf numFmtId="164" fontId="3" fillId="0" borderId="0" xfId="1" applyNumberFormat="1" applyFont="1" applyAlignment="1" applyProtection="1">
      <protection locked="0"/>
    </xf>
    <xf numFmtId="3" fontId="3" fillId="0" borderId="0" xfId="1" applyNumberFormat="1" applyFont="1" applyFill="1" applyBorder="1" applyAlignment="1" applyProtection="1"/>
    <xf numFmtId="175" fontId="3" fillId="0" borderId="0" xfId="1" applyNumberFormat="1" applyFont="1" applyProtection="1">
      <protection locked="0"/>
    </xf>
    <xf numFmtId="3" fontId="3" fillId="0" borderId="0" xfId="1" applyNumberFormat="1" applyFont="1" applyFill="1" applyAlignment="1" applyProtection="1"/>
    <xf numFmtId="10" fontId="3" fillId="2" borderId="0" xfId="1" applyNumberFormat="1" applyFont="1" applyFill="1" applyProtection="1">
      <protection locked="0"/>
    </xf>
    <xf numFmtId="0" fontId="14" fillId="0" borderId="0" xfId="1" applyNumberFormat="1" applyFont="1" applyFill="1" applyAlignment="1" applyProtection="1">
      <alignment horizontal="left"/>
      <protection locked="0"/>
    </xf>
    <xf numFmtId="0" fontId="15" fillId="0" borderId="0" xfId="1" applyNumberFormat="1" applyFont="1" applyFill="1" applyProtection="1">
      <protection locked="0"/>
    </xf>
    <xf numFmtId="10" fontId="3" fillId="0" borderId="0" xfId="1" applyNumberFormat="1" applyFont="1" applyFill="1"/>
    <xf numFmtId="164" fontId="3" fillId="0" borderId="0" xfId="1" applyNumberFormat="1" applyFont="1" applyFill="1" applyAlignment="1">
      <alignment horizontal="center"/>
    </xf>
    <xf numFmtId="0" fontId="3" fillId="0" borderId="0" xfId="2" applyNumberFormat="1" applyFont="1"/>
    <xf numFmtId="164" fontId="3" fillId="0" borderId="0" xfId="2" applyFont="1" applyFill="1" applyAlignment="1">
      <alignment horizontal="center"/>
    </xf>
    <xf numFmtId="164" fontId="3" fillId="0" borderId="0" xfId="2" applyFont="1" applyFill="1" applyAlignment="1">
      <alignment horizontal="center" vertical="top" wrapText="1"/>
    </xf>
    <xf numFmtId="164" fontId="3" fillId="0" borderId="0" xfId="2" applyFont="1" applyAlignment="1">
      <alignment horizontal="center"/>
    </xf>
    <xf numFmtId="0" fontId="3" fillId="0" borderId="0" xfId="2" applyNumberFormat="1" applyFont="1" applyFill="1" applyAlignment="1">
      <alignment horizontal="left" indent="2"/>
    </xf>
    <xf numFmtId="37" fontId="16" fillId="0" borderId="0" xfId="2" applyNumberFormat="1" applyFont="1" applyFill="1" applyAlignment="1"/>
    <xf numFmtId="37" fontId="16" fillId="0" borderId="3" xfId="2" applyNumberFormat="1" applyFont="1" applyFill="1" applyBorder="1" applyAlignment="1"/>
    <xf numFmtId="164" fontId="3" fillId="0" borderId="0" xfId="2" applyFont="1" applyFill="1" applyAlignment="1">
      <alignment horizontal="left" indent="2"/>
    </xf>
    <xf numFmtId="176" fontId="16" fillId="0" borderId="3" xfId="2" applyNumberFormat="1" applyFont="1" applyFill="1" applyBorder="1" applyAlignment="1"/>
    <xf numFmtId="37" fontId="3" fillId="0" borderId="0" xfId="2" applyNumberFormat="1" applyFont="1" applyFill="1" applyAlignment="1"/>
    <xf numFmtId="0" fontId="3" fillId="0" borderId="0" xfId="2" applyNumberFormat="1" applyFont="1" applyFill="1" applyAlignment="1">
      <alignment horizontal="left" wrapText="1"/>
    </xf>
    <xf numFmtId="0" fontId="2" fillId="0" borderId="5" xfId="1" applyNumberFormat="1" applyBorder="1" applyAlignment="1">
      <alignment horizontal="center"/>
    </xf>
    <xf numFmtId="0" fontId="2" fillId="0" borderId="6" xfId="1" applyNumberFormat="1" applyFont="1" applyBorder="1" applyAlignment="1">
      <alignment horizontal="center"/>
    </xf>
    <xf numFmtId="0" fontId="2" fillId="0" borderId="7" xfId="1" applyNumberFormat="1" applyFont="1" applyBorder="1" applyAlignment="1">
      <alignment horizontal="center"/>
    </xf>
    <xf numFmtId="0" fontId="3" fillId="0" borderId="0" xfId="2" applyNumberFormat="1" applyFont="1" applyFill="1" applyAlignment="1">
      <alignment vertical="top" wrapText="1"/>
    </xf>
  </cellXfs>
  <cellStyles count="21">
    <cellStyle name="Comma 2" xfId="5"/>
    <cellStyle name="Comma 2 2" xfId="6"/>
    <cellStyle name="Comma 3" xfId="7"/>
    <cellStyle name="Comma 4" xfId="8"/>
    <cellStyle name="Comma 5" xfId="4"/>
    <cellStyle name="Currency 2" xfId="9"/>
    <cellStyle name="Currency 3" xfId="10"/>
    <cellStyle name="Currency 4" xfId="11"/>
    <cellStyle name="Currency 5" xfId="3"/>
    <cellStyle name="Normal" xfId="0" builtinId="0"/>
    <cellStyle name="Normal 2" xfId="1"/>
    <cellStyle name="Normal 2 2" xfId="12"/>
    <cellStyle name="Normal 2 3" xfId="13"/>
    <cellStyle name="Normal 3" xfId="14"/>
    <cellStyle name="Normal 3 2" xfId="15"/>
    <cellStyle name="Normal 4" xfId="16"/>
    <cellStyle name="Normal 4 2" xfId="17"/>
    <cellStyle name="Normal 5" xfId="18"/>
    <cellStyle name="Normal 6" xfId="19"/>
    <cellStyle name="Normal_Attachment O &amp; GG Final 11_11_09" xfId="2"/>
    <cellStyle name="Percent 2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ENERAL/MISO/2014/2013%20Statement%20O%20True-up/True-Up%20-%20FINAL/2013%20Attachment%20O%20True-Up%205.28.1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True-Up"/>
      <sheetName val="Attachment O"/>
      <sheetName val="Notes"/>
      <sheetName val="Accounting Changes"/>
      <sheetName val="All Generic Att O Filings"/>
      <sheetName val="Reconcile FF1 to Plant (1)"/>
      <sheetName val="Reconcile FF1 to Comm Plt (1a)"/>
      <sheetName val="13 Month Plant (1b)"/>
      <sheetName val="Recon FF1 to Acc Res (2)"/>
      <sheetName val="Reconcile FF1 to Com Res (2a)"/>
      <sheetName val="13 Month Accum Res (2b)"/>
      <sheetName val="Adj to RB - Reconcile to F1 (3)"/>
      <sheetName val="Avg Adjustments to RB (3a)"/>
      <sheetName val="Materials &amp; Supplies (4)"/>
      <sheetName val="Prepayments (5)"/>
      <sheetName val="Transmission O&amp;M (6)"/>
      <sheetName val="A&amp;G (7)"/>
      <sheetName val="Reg Com &amp; NonSafety Ad Exp (8)"/>
      <sheetName val="Other O&amp;M Expenses (9)"/>
      <sheetName val="Production Related Trans (10)"/>
      <sheetName val="Acct 456.1 (11)"/>
      <sheetName val="Wages &amp; Salary (12)"/>
      <sheetName val="Common Plant Allocator (13)"/>
      <sheetName val="SIT Calculation (14)"/>
      <sheetName val="CWIP 13 Month Balances (15)"/>
      <sheetName val="Cap Structure 2013 (16)"/>
      <sheetName val="Acct 454 (17)"/>
      <sheetName val="12 Coincident Peaks (18)"/>
      <sheetName val="True-Up (19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3"/>
  <sheetViews>
    <sheetView tabSelected="1" topLeftCell="D1" zoomScale="80" zoomScaleNormal="80" workbookViewId="0">
      <selection activeCell="Q322" sqref="Q322"/>
    </sheetView>
  </sheetViews>
  <sheetFormatPr defaultColWidth="9.140625" defaultRowHeight="15.75"/>
  <cols>
    <col min="1" max="1" width="7.7109375" style="1" customWidth="1"/>
    <col min="2" max="2" width="1.85546875" style="1" customWidth="1"/>
    <col min="3" max="3" width="55.28515625" style="1" customWidth="1"/>
    <col min="4" max="4" width="35.140625" style="1" customWidth="1"/>
    <col min="5" max="5" width="17.85546875" style="1" customWidth="1"/>
    <col min="6" max="6" width="7.7109375" style="1" customWidth="1"/>
    <col min="7" max="7" width="7.28515625" style="1" customWidth="1"/>
    <col min="8" max="8" width="13.7109375" style="1" customWidth="1"/>
    <col min="9" max="9" width="7.42578125" style="1" customWidth="1"/>
    <col min="10" max="10" width="16.42578125" style="1" customWidth="1"/>
    <col min="11" max="11" width="4.42578125" style="1" customWidth="1"/>
    <col min="12" max="12" width="11.140625" style="66" customWidth="1"/>
    <col min="13" max="13" width="0.85546875" style="1" customWidth="1"/>
    <col min="14" max="14" width="14.140625" style="1" customWidth="1"/>
    <col min="15" max="15" width="15.140625" style="1" customWidth="1"/>
    <col min="16" max="16" width="9.140625" style="1"/>
    <col min="17" max="17" width="16.5703125" style="1" bestFit="1" customWidth="1"/>
    <col min="18" max="16384" width="9.140625" style="1"/>
  </cols>
  <sheetData>
    <row r="1" spans="1:12">
      <c r="C1" s="2"/>
      <c r="D1" s="2"/>
      <c r="E1" s="3"/>
      <c r="F1" s="2"/>
      <c r="G1" s="2"/>
      <c r="H1" s="2"/>
      <c r="I1" s="4"/>
      <c r="J1" s="5"/>
      <c r="K1" s="5"/>
      <c r="L1" s="6"/>
    </row>
    <row r="2" spans="1:12">
      <c r="C2" s="2"/>
      <c r="D2" s="2"/>
      <c r="E2" s="3"/>
      <c r="F2" s="2"/>
      <c r="G2" s="2"/>
      <c r="H2" s="2"/>
      <c r="I2" s="4"/>
      <c r="J2" s="4"/>
      <c r="L2" s="7" t="s">
        <v>1</v>
      </c>
    </row>
    <row r="3" spans="1:12">
      <c r="C3" s="2"/>
      <c r="D3" s="2"/>
      <c r="E3" s="3"/>
      <c r="F3" s="2"/>
      <c r="G3" s="2"/>
      <c r="H3" s="2"/>
      <c r="I3" s="4"/>
      <c r="J3" s="4"/>
      <c r="K3" s="8"/>
      <c r="L3" s="9" t="s">
        <v>2</v>
      </c>
    </row>
    <row r="4" spans="1:12">
      <c r="C4" s="2"/>
      <c r="D4" s="2"/>
      <c r="E4" s="3"/>
      <c r="F4" s="2"/>
      <c r="G4" s="2"/>
      <c r="H4" s="2"/>
      <c r="I4" s="4"/>
      <c r="J4" s="4"/>
      <c r="K4" s="8"/>
      <c r="L4" s="10"/>
    </row>
    <row r="5" spans="1:12">
      <c r="C5" s="2" t="s">
        <v>3</v>
      </c>
      <c r="D5" s="2"/>
      <c r="E5" s="3" t="s">
        <v>4</v>
      </c>
      <c r="F5" s="2"/>
      <c r="G5" s="2"/>
      <c r="H5" s="2"/>
      <c r="I5" s="4"/>
      <c r="J5" s="11" t="s">
        <v>5</v>
      </c>
      <c r="K5" s="12"/>
      <c r="L5" s="12"/>
    </row>
    <row r="6" spans="1:12">
      <c r="C6" s="2"/>
      <c r="D6" s="13" t="s">
        <v>6</v>
      </c>
      <c r="E6" s="13" t="s">
        <v>7</v>
      </c>
      <c r="F6" s="13"/>
      <c r="G6" s="13"/>
      <c r="H6" s="13"/>
      <c r="I6" s="4"/>
      <c r="J6" s="4"/>
      <c r="K6" s="8"/>
      <c r="L6" s="10"/>
    </row>
    <row r="7" spans="1:12">
      <c r="C7" s="8"/>
      <c r="D7" s="8"/>
      <c r="E7" s="8"/>
      <c r="F7" s="8"/>
      <c r="G7" s="8"/>
      <c r="H7" s="8"/>
      <c r="I7" s="8"/>
      <c r="J7" s="8"/>
      <c r="K7" s="8"/>
      <c r="L7" s="10"/>
    </row>
    <row r="8" spans="1:12">
      <c r="A8" s="14"/>
      <c r="C8" s="8"/>
      <c r="D8" s="8"/>
      <c r="E8" s="15" t="s">
        <v>0</v>
      </c>
      <c r="F8" s="16"/>
      <c r="G8" s="16"/>
      <c r="H8" s="8"/>
      <c r="I8" s="8"/>
      <c r="J8" s="8"/>
      <c r="K8" s="8"/>
      <c r="L8" s="10"/>
    </row>
    <row r="9" spans="1:12">
      <c r="A9" s="14"/>
      <c r="C9" s="8"/>
      <c r="D9" s="8"/>
      <c r="E9" s="17"/>
      <c r="F9" s="8"/>
      <c r="G9" s="8"/>
      <c r="H9" s="8"/>
      <c r="I9" s="8"/>
      <c r="J9" s="8"/>
      <c r="K9" s="8"/>
      <c r="L9" s="10"/>
    </row>
    <row r="10" spans="1:12">
      <c r="A10" s="14" t="s">
        <v>8</v>
      </c>
      <c r="C10" s="8"/>
      <c r="D10" s="8"/>
      <c r="E10" s="17"/>
      <c r="F10" s="8"/>
      <c r="G10" s="8"/>
      <c r="H10" s="8"/>
      <c r="I10" s="8"/>
      <c r="J10" s="14" t="s">
        <v>9</v>
      </c>
      <c r="K10" s="8"/>
      <c r="L10" s="10"/>
    </row>
    <row r="11" spans="1:12" ht="16.5" thickBot="1">
      <c r="A11" s="18" t="s">
        <v>10</v>
      </c>
      <c r="C11" s="8"/>
      <c r="D11" s="8"/>
      <c r="E11" s="8"/>
      <c r="F11" s="8"/>
      <c r="G11" s="8"/>
      <c r="H11" s="8"/>
      <c r="I11" s="8"/>
      <c r="J11" s="18" t="s">
        <v>11</v>
      </c>
      <c r="K11" s="8"/>
      <c r="L11" s="10"/>
    </row>
    <row r="12" spans="1:12">
      <c r="A12" s="14">
        <v>1</v>
      </c>
      <c r="C12" s="8" t="s">
        <v>12</v>
      </c>
      <c r="D12" s="8"/>
      <c r="E12" s="19"/>
      <c r="F12" s="8"/>
      <c r="G12" s="8"/>
      <c r="H12" s="8"/>
      <c r="I12" s="8"/>
      <c r="J12" s="20">
        <f>+J225</f>
        <v>28884225.078020804</v>
      </c>
      <c r="K12" s="8"/>
      <c r="L12" s="10"/>
    </row>
    <row r="13" spans="1:12">
      <c r="A13" s="14"/>
      <c r="C13" s="8"/>
      <c r="D13" s="8"/>
      <c r="E13" s="8"/>
      <c r="F13" s="8"/>
      <c r="G13" s="8"/>
      <c r="H13" s="8"/>
      <c r="I13" s="8"/>
      <c r="J13" s="19"/>
      <c r="K13" s="8"/>
      <c r="L13" s="10"/>
    </row>
    <row r="14" spans="1:12">
      <c r="A14" s="14"/>
      <c r="C14" s="8"/>
      <c r="D14" s="8"/>
      <c r="E14" s="8"/>
      <c r="F14" s="8"/>
      <c r="G14" s="8"/>
      <c r="H14" s="8"/>
      <c r="I14" s="8"/>
      <c r="J14" s="19"/>
      <c r="K14" s="8"/>
      <c r="L14" s="10"/>
    </row>
    <row r="15" spans="1:12" ht="16.5" thickBot="1">
      <c r="A15" s="14" t="s">
        <v>6</v>
      </c>
      <c r="C15" s="21" t="s">
        <v>13</v>
      </c>
      <c r="D15" s="22" t="s">
        <v>14</v>
      </c>
      <c r="E15" s="18" t="s">
        <v>15</v>
      </c>
      <c r="F15" s="13"/>
      <c r="G15" s="23" t="s">
        <v>16</v>
      </c>
      <c r="H15" s="23"/>
      <c r="I15" s="8"/>
      <c r="J15" s="19"/>
      <c r="K15" s="8"/>
      <c r="L15" s="10"/>
    </row>
    <row r="16" spans="1:12">
      <c r="A16" s="14">
        <v>2</v>
      </c>
      <c r="C16" s="21" t="s">
        <v>17</v>
      </c>
      <c r="D16" s="13" t="s">
        <v>18</v>
      </c>
      <c r="E16" s="13">
        <f>J303</f>
        <v>1946172</v>
      </c>
      <c r="F16" s="13"/>
      <c r="G16" s="13" t="s">
        <v>19</v>
      </c>
      <c r="H16" s="24">
        <f>J251</f>
        <v>0.96182365204292652</v>
      </c>
      <c r="I16" s="13"/>
      <c r="J16" s="13">
        <f>+H16*E16</f>
        <v>1871874.2605436863</v>
      </c>
      <c r="K16" s="8"/>
      <c r="L16" s="10"/>
    </row>
    <row r="17" spans="1:17">
      <c r="A17" s="14">
        <v>3</v>
      </c>
      <c r="C17" s="21" t="s">
        <v>20</v>
      </c>
      <c r="D17" s="13" t="s">
        <v>21</v>
      </c>
      <c r="E17" s="13">
        <f>J310</f>
        <v>2863078.385383076</v>
      </c>
      <c r="F17" s="13"/>
      <c r="G17" s="13" t="str">
        <f t="shared" ref="G17:H19" si="0">+G16</f>
        <v>TP</v>
      </c>
      <c r="H17" s="24">
        <f t="shared" si="0"/>
        <v>0.96182365204292652</v>
      </c>
      <c r="I17" s="13"/>
      <c r="J17" s="13">
        <f>+H17*E17</f>
        <v>2753776.5087143155</v>
      </c>
      <c r="K17" s="8"/>
      <c r="L17" s="10"/>
    </row>
    <row r="18" spans="1:17">
      <c r="A18" s="14">
        <v>4</v>
      </c>
      <c r="C18" s="25" t="s">
        <v>22</v>
      </c>
      <c r="D18" s="13"/>
      <c r="E18" s="26">
        <v>0</v>
      </c>
      <c r="F18" s="13"/>
      <c r="G18" s="13" t="str">
        <f t="shared" si="0"/>
        <v>TP</v>
      </c>
      <c r="H18" s="24">
        <f t="shared" si="0"/>
        <v>0.96182365204292652</v>
      </c>
      <c r="I18" s="13"/>
      <c r="J18" s="13">
        <f>+H18*E18</f>
        <v>0</v>
      </c>
      <c r="K18" s="8"/>
      <c r="L18" s="10"/>
      <c r="N18" s="27"/>
      <c r="O18" s="28"/>
      <c r="P18" s="28"/>
      <c r="Q18" s="28"/>
    </row>
    <row r="19" spans="1:17" ht="16.5" thickBot="1">
      <c r="A19" s="14">
        <v>5</v>
      </c>
      <c r="C19" s="25" t="s">
        <v>23</v>
      </c>
      <c r="D19" s="13"/>
      <c r="E19" s="26">
        <v>0</v>
      </c>
      <c r="F19" s="13"/>
      <c r="G19" s="13" t="str">
        <f t="shared" si="0"/>
        <v>TP</v>
      </c>
      <c r="H19" s="24">
        <f t="shared" si="0"/>
        <v>0.96182365204292652</v>
      </c>
      <c r="I19" s="13"/>
      <c r="J19" s="29">
        <f>+H19*E19</f>
        <v>0</v>
      </c>
      <c r="K19" s="8"/>
      <c r="L19" s="10"/>
      <c r="N19" s="27"/>
      <c r="O19" s="28"/>
      <c r="P19" s="28"/>
      <c r="Q19" s="28"/>
    </row>
    <row r="20" spans="1:17">
      <c r="A20" s="14">
        <v>6</v>
      </c>
      <c r="C20" s="21" t="s">
        <v>24</v>
      </c>
      <c r="D20" s="8"/>
      <c r="E20" s="30" t="s">
        <v>6</v>
      </c>
      <c r="F20" s="13"/>
      <c r="G20" s="13"/>
      <c r="H20" s="24"/>
      <c r="I20" s="13"/>
      <c r="J20" s="13">
        <f>SUM(J16:J19)</f>
        <v>4625650.7692580018</v>
      </c>
      <c r="K20" s="8"/>
      <c r="L20" s="10"/>
      <c r="N20" s="31"/>
      <c r="O20" s="28"/>
      <c r="P20" s="28"/>
      <c r="Q20" s="28"/>
    </row>
    <row r="21" spans="1:17">
      <c r="A21" s="14"/>
      <c r="D21" s="8"/>
      <c r="E21" s="13" t="s">
        <v>6</v>
      </c>
      <c r="F21" s="8"/>
      <c r="G21" s="8"/>
      <c r="H21" s="24"/>
      <c r="I21" s="8"/>
      <c r="K21" s="8"/>
      <c r="L21" s="10"/>
      <c r="N21" s="31"/>
      <c r="O21" s="28"/>
      <c r="P21" s="28"/>
      <c r="Q21" s="28"/>
    </row>
    <row r="22" spans="1:17">
      <c r="A22" s="32" t="s">
        <v>25</v>
      </c>
      <c r="C22" s="33" t="s">
        <v>26</v>
      </c>
      <c r="D22" s="34"/>
      <c r="E22" s="35" t="s">
        <v>6</v>
      </c>
      <c r="F22" s="34"/>
      <c r="G22" s="34"/>
      <c r="H22" s="36"/>
      <c r="I22" s="34"/>
      <c r="J22" s="37">
        <v>18573009</v>
      </c>
      <c r="K22" s="8"/>
      <c r="L22" s="10"/>
      <c r="N22" s="31"/>
      <c r="O22" s="28"/>
      <c r="P22" s="28"/>
      <c r="Q22" s="28"/>
    </row>
    <row r="23" spans="1:17" ht="16.5" thickBot="1">
      <c r="A23" s="32" t="s">
        <v>27</v>
      </c>
      <c r="C23" s="33" t="s">
        <v>28</v>
      </c>
      <c r="D23" s="34" t="s">
        <v>29</v>
      </c>
      <c r="E23" s="35"/>
      <c r="F23" s="34"/>
      <c r="G23" s="34"/>
      <c r="H23" s="36"/>
      <c r="I23" s="34"/>
      <c r="J23" s="38">
        <v>22223301</v>
      </c>
      <c r="K23" s="8"/>
      <c r="L23" s="10"/>
      <c r="N23" s="31"/>
      <c r="O23" s="28"/>
      <c r="P23" s="28"/>
      <c r="Q23" s="28"/>
    </row>
    <row r="24" spans="1:17">
      <c r="A24" s="32" t="s">
        <v>30</v>
      </c>
      <c r="C24" s="33" t="s">
        <v>31</v>
      </c>
      <c r="D24" s="34" t="s">
        <v>32</v>
      </c>
      <c r="E24" s="35"/>
      <c r="F24" s="34"/>
      <c r="G24" s="34"/>
      <c r="H24" s="36"/>
      <c r="I24" s="34"/>
      <c r="J24" s="39">
        <f>J22-J23</f>
        <v>-3650292</v>
      </c>
      <c r="K24" s="8"/>
      <c r="L24" s="10"/>
      <c r="N24" s="31"/>
      <c r="O24" s="28"/>
      <c r="P24" s="28"/>
      <c r="Q24" s="28"/>
    </row>
    <row r="25" spans="1:17">
      <c r="A25" s="32" t="s">
        <v>33</v>
      </c>
      <c r="C25" s="33" t="s">
        <v>34</v>
      </c>
      <c r="D25" s="34" t="s">
        <v>35</v>
      </c>
      <c r="E25" s="35"/>
      <c r="F25" s="34"/>
      <c r="G25" s="34"/>
      <c r="H25" s="36"/>
      <c r="I25" s="34"/>
      <c r="J25" s="39">
        <f>E392</f>
        <v>96172.15400000001</v>
      </c>
      <c r="K25" s="8"/>
      <c r="L25" s="10"/>
      <c r="N25" s="40"/>
      <c r="O25" s="41"/>
      <c r="P25" s="28"/>
      <c r="Q25" s="28"/>
    </row>
    <row r="26" spans="1:17" ht="16.5" thickBot="1">
      <c r="A26" s="32" t="s">
        <v>36</v>
      </c>
      <c r="C26" s="33" t="s">
        <v>37</v>
      </c>
      <c r="D26" s="34"/>
      <c r="E26" s="35"/>
      <c r="F26" s="34"/>
      <c r="G26" s="34"/>
      <c r="H26" s="36"/>
      <c r="I26" s="34"/>
      <c r="J26" s="38">
        <v>-230307</v>
      </c>
      <c r="K26" s="8"/>
      <c r="L26" s="10"/>
      <c r="N26" s="42"/>
      <c r="O26" s="42"/>
      <c r="P26" s="28"/>
      <c r="Q26" s="28"/>
    </row>
    <row r="27" spans="1:17">
      <c r="A27" s="14"/>
      <c r="C27" s="21"/>
      <c r="D27" s="8"/>
      <c r="J27" s="13"/>
      <c r="K27" s="8"/>
      <c r="L27" s="10"/>
      <c r="N27" s="43"/>
      <c r="O27" s="43"/>
      <c r="P27" s="28"/>
      <c r="Q27" s="28"/>
    </row>
    <row r="28" spans="1:17" ht="16.5" thickBot="1">
      <c r="A28" s="14">
        <v>7</v>
      </c>
      <c r="C28" s="21" t="s">
        <v>38</v>
      </c>
      <c r="D28" s="44" t="s">
        <v>39</v>
      </c>
      <c r="E28" s="30"/>
      <c r="F28" s="13"/>
      <c r="G28" s="13"/>
      <c r="H28" s="13"/>
      <c r="I28" s="13"/>
      <c r="J28" s="45">
        <f>+J12-J20+J24+J25+J26</f>
        <v>20474147.462762803</v>
      </c>
      <c r="K28" s="8"/>
      <c r="L28" s="10"/>
      <c r="N28" s="46"/>
      <c r="O28" s="46"/>
      <c r="P28" s="28"/>
      <c r="Q28" s="28"/>
    </row>
    <row r="29" spans="1:17" ht="16.5" thickTop="1">
      <c r="A29" s="14"/>
      <c r="D29" s="8"/>
      <c r="E29" s="30"/>
      <c r="F29" s="13"/>
      <c r="G29" s="13"/>
      <c r="H29" s="13"/>
      <c r="I29" s="13"/>
      <c r="K29" s="8"/>
      <c r="L29" s="10"/>
      <c r="N29" s="47"/>
      <c r="O29" s="48"/>
      <c r="P29" s="28"/>
      <c r="Q29" s="28"/>
    </row>
    <row r="30" spans="1:17">
      <c r="A30" s="14"/>
      <c r="D30" s="13"/>
      <c r="J30" s="13"/>
      <c r="K30" s="8"/>
      <c r="L30" s="10"/>
      <c r="N30" s="40"/>
      <c r="O30" s="41"/>
      <c r="P30" s="28"/>
      <c r="Q30" s="28"/>
    </row>
    <row r="31" spans="1:17">
      <c r="A31" s="14"/>
      <c r="C31" s="21" t="s">
        <v>40</v>
      </c>
      <c r="D31" s="8"/>
      <c r="E31" s="19"/>
      <c r="F31" s="8"/>
      <c r="G31" s="8"/>
      <c r="H31" s="8"/>
      <c r="I31" s="8"/>
      <c r="J31" s="19"/>
      <c r="K31" s="8"/>
      <c r="L31" s="10"/>
      <c r="N31" s="31"/>
      <c r="O31" s="28"/>
      <c r="P31" s="28"/>
      <c r="Q31" s="28"/>
    </row>
    <row r="32" spans="1:17">
      <c r="A32" s="14">
        <v>8</v>
      </c>
      <c r="C32" s="21" t="s">
        <v>41</v>
      </c>
      <c r="E32" s="49"/>
      <c r="F32" s="8"/>
      <c r="G32" s="8"/>
      <c r="H32" s="50" t="s">
        <v>42</v>
      </c>
      <c r="I32" s="8"/>
      <c r="J32" s="51">
        <v>514467</v>
      </c>
      <c r="K32" s="8"/>
      <c r="L32" s="10"/>
      <c r="N32" s="52"/>
      <c r="O32" s="28"/>
      <c r="P32" s="28"/>
      <c r="Q32" s="28"/>
    </row>
    <row r="33" spans="1:12">
      <c r="A33" s="14">
        <v>9</v>
      </c>
      <c r="C33" s="21" t="s">
        <v>43</v>
      </c>
      <c r="D33" s="13"/>
      <c r="E33" s="13"/>
      <c r="F33" s="13"/>
      <c r="G33" s="13"/>
      <c r="H33" s="22" t="s">
        <v>44</v>
      </c>
      <c r="I33" s="13"/>
      <c r="J33" s="51">
        <v>0</v>
      </c>
      <c r="K33" s="8"/>
      <c r="L33" s="10"/>
    </row>
    <row r="34" spans="1:12">
      <c r="A34" s="14">
        <v>10</v>
      </c>
      <c r="C34" s="25" t="s">
        <v>45</v>
      </c>
      <c r="D34" s="8"/>
      <c r="E34" s="53"/>
      <c r="F34" s="8"/>
      <c r="H34" s="50" t="s">
        <v>46</v>
      </c>
      <c r="I34" s="8"/>
      <c r="J34" s="51">
        <v>0</v>
      </c>
      <c r="K34" s="8"/>
      <c r="L34" s="10"/>
    </row>
    <row r="35" spans="1:12">
      <c r="A35" s="14">
        <v>11</v>
      </c>
      <c r="C35" s="21" t="s">
        <v>47</v>
      </c>
      <c r="D35" s="8"/>
      <c r="E35" s="8"/>
      <c r="F35" s="8"/>
      <c r="H35" s="50" t="s">
        <v>48</v>
      </c>
      <c r="I35" s="8"/>
      <c r="J35" s="54">
        <v>0</v>
      </c>
      <c r="K35" s="8"/>
      <c r="L35" s="10"/>
    </row>
    <row r="36" spans="1:12">
      <c r="A36" s="14">
        <v>12</v>
      </c>
      <c r="C36" s="25" t="s">
        <v>49</v>
      </c>
      <c r="D36" s="8"/>
      <c r="E36" s="8"/>
      <c r="F36" s="8"/>
      <c r="G36" s="8"/>
      <c r="H36" s="4"/>
      <c r="I36" s="8"/>
      <c r="J36" s="54">
        <v>0</v>
      </c>
      <c r="K36" s="8"/>
      <c r="L36" s="10"/>
    </row>
    <row r="37" spans="1:12">
      <c r="A37" s="14">
        <v>13</v>
      </c>
      <c r="C37" s="25" t="s">
        <v>50</v>
      </c>
      <c r="D37" s="8"/>
      <c r="E37" s="8"/>
      <c r="F37" s="8"/>
      <c r="G37" s="8"/>
      <c r="H37" s="50"/>
      <c r="I37" s="8"/>
      <c r="J37" s="54">
        <v>0</v>
      </c>
      <c r="K37" s="8"/>
      <c r="L37" s="10"/>
    </row>
    <row r="38" spans="1:12" ht="16.5" thickBot="1">
      <c r="A38" s="14">
        <v>14</v>
      </c>
      <c r="C38" s="25" t="s">
        <v>51</v>
      </c>
      <c r="D38" s="8"/>
      <c r="E38" s="8"/>
      <c r="F38" s="8"/>
      <c r="G38" s="8"/>
      <c r="H38" s="4"/>
      <c r="I38" s="8"/>
      <c r="J38" s="55">
        <v>0</v>
      </c>
      <c r="K38" s="8"/>
      <c r="L38" s="10"/>
    </row>
    <row r="39" spans="1:12">
      <c r="A39" s="14">
        <v>15</v>
      </c>
      <c r="C39" s="2" t="s">
        <v>52</v>
      </c>
      <c r="D39" s="8"/>
      <c r="E39" s="8"/>
      <c r="F39" s="8"/>
      <c r="G39" s="8"/>
      <c r="H39" s="8"/>
      <c r="I39" s="8"/>
      <c r="J39" s="19">
        <f>SUM(J32:J38)</f>
        <v>514467</v>
      </c>
      <c r="K39" s="8"/>
      <c r="L39" s="10"/>
    </row>
    <row r="40" spans="1:12">
      <c r="A40" s="14"/>
      <c r="C40" s="21"/>
      <c r="D40" s="8"/>
      <c r="E40" s="8"/>
      <c r="F40" s="8"/>
      <c r="G40" s="8"/>
      <c r="H40" s="8"/>
      <c r="I40" s="8"/>
      <c r="J40" s="19"/>
      <c r="K40" s="8"/>
      <c r="L40" s="10"/>
    </row>
    <row r="41" spans="1:12">
      <c r="A41" s="14">
        <v>16</v>
      </c>
      <c r="C41" s="21" t="s">
        <v>53</v>
      </c>
      <c r="D41" s="8" t="s">
        <v>54</v>
      </c>
      <c r="E41" s="56">
        <f>IF(J39&gt;0,J28/J39,0)</f>
        <v>39.796813911801543</v>
      </c>
      <c r="F41" s="8"/>
      <c r="G41" s="8"/>
      <c r="H41" s="8"/>
      <c r="I41" s="8"/>
      <c r="K41" s="8"/>
      <c r="L41" s="10"/>
    </row>
    <row r="42" spans="1:12">
      <c r="A42" s="14">
        <v>17</v>
      </c>
      <c r="C42" s="21" t="s">
        <v>55</v>
      </c>
      <c r="D42" s="8" t="s">
        <v>56</v>
      </c>
      <c r="E42" s="56">
        <f>+E41/12</f>
        <v>3.3164011593167952</v>
      </c>
      <c r="F42" s="8"/>
      <c r="G42" s="8"/>
      <c r="H42" s="8"/>
      <c r="I42" s="8"/>
      <c r="K42" s="8"/>
      <c r="L42" s="10"/>
    </row>
    <row r="43" spans="1:12">
      <c r="A43" s="14"/>
      <c r="C43" s="21"/>
      <c r="D43" s="8"/>
      <c r="E43" s="56"/>
      <c r="F43" s="8"/>
      <c r="G43" s="8"/>
      <c r="H43" s="8"/>
      <c r="I43" s="8"/>
      <c r="K43" s="8"/>
      <c r="L43" s="10"/>
    </row>
    <row r="44" spans="1:12">
      <c r="A44" s="14"/>
      <c r="C44" s="21"/>
      <c r="D44" s="8"/>
      <c r="E44" s="57" t="s">
        <v>57</v>
      </c>
      <c r="F44" s="8"/>
      <c r="G44" s="8"/>
      <c r="H44" s="8"/>
      <c r="I44" s="8"/>
      <c r="J44" s="58" t="s">
        <v>58</v>
      </c>
      <c r="K44" s="8"/>
      <c r="L44" s="10"/>
    </row>
    <row r="45" spans="1:12">
      <c r="A45" s="14"/>
      <c r="C45" s="21"/>
      <c r="D45" s="8"/>
      <c r="E45" s="56"/>
      <c r="F45" s="8"/>
      <c r="G45" s="8"/>
      <c r="H45" s="8"/>
      <c r="I45" s="8"/>
      <c r="K45" s="8"/>
      <c r="L45" s="10"/>
    </row>
    <row r="46" spans="1:12">
      <c r="A46" s="14">
        <v>18</v>
      </c>
      <c r="C46" s="21" t="s">
        <v>59</v>
      </c>
      <c r="D46" s="59" t="s">
        <v>60</v>
      </c>
      <c r="E46" s="56">
        <f>+E41/52</f>
        <v>0.76532334445772199</v>
      </c>
      <c r="F46" s="8"/>
      <c r="G46" s="8"/>
      <c r="H46" s="8"/>
      <c r="I46" s="8"/>
      <c r="J46" s="60">
        <f>+E41/52</f>
        <v>0.76532334445772199</v>
      </c>
      <c r="K46" s="8"/>
      <c r="L46" s="10"/>
    </row>
    <row r="47" spans="1:12">
      <c r="A47" s="14">
        <v>19</v>
      </c>
      <c r="C47" s="21" t="s">
        <v>61</v>
      </c>
      <c r="D47" s="59" t="s">
        <v>62</v>
      </c>
      <c r="E47" s="56">
        <f>+E41/260</f>
        <v>0.15306466889154441</v>
      </c>
      <c r="F47" s="8" t="s">
        <v>63</v>
      </c>
      <c r="H47" s="8"/>
      <c r="I47" s="8"/>
      <c r="J47" s="60">
        <f>+E41/365</f>
        <v>0.10903236688164807</v>
      </c>
      <c r="K47" s="8"/>
      <c r="L47" s="10"/>
    </row>
    <row r="48" spans="1:12">
      <c r="A48" s="14">
        <v>20</v>
      </c>
      <c r="C48" s="21" t="s">
        <v>64</v>
      </c>
      <c r="D48" s="61" t="s">
        <v>65</v>
      </c>
      <c r="E48" s="62">
        <f>+E41/4160*1000</f>
        <v>9.5665418057215259</v>
      </c>
      <c r="F48" s="8" t="s">
        <v>66</v>
      </c>
      <c r="H48" s="8"/>
      <c r="I48" s="8"/>
      <c r="J48" s="60">
        <f>+E41/8760*1000</f>
        <v>4.5430152867353364</v>
      </c>
      <c r="K48" s="8"/>
      <c r="L48" s="10" t="s">
        <v>6</v>
      </c>
    </row>
    <row r="49" spans="1:12">
      <c r="A49" s="14"/>
      <c r="C49" s="21"/>
      <c r="D49" s="8"/>
      <c r="E49" s="8"/>
      <c r="F49" s="8"/>
      <c r="H49" s="8"/>
      <c r="I49" s="8"/>
      <c r="K49" s="8"/>
      <c r="L49" s="10" t="s">
        <v>6</v>
      </c>
    </row>
    <row r="50" spans="1:12">
      <c r="A50" s="14">
        <v>21</v>
      </c>
      <c r="C50" s="21" t="s">
        <v>67</v>
      </c>
      <c r="D50" s="8" t="s">
        <v>68</v>
      </c>
      <c r="E50" s="63">
        <v>0</v>
      </c>
      <c r="F50" s="64" t="s">
        <v>69</v>
      </c>
      <c r="G50" s="64"/>
      <c r="H50" s="64"/>
      <c r="I50" s="64"/>
      <c r="J50" s="64">
        <f>E50</f>
        <v>0</v>
      </c>
      <c r="K50" s="64" t="s">
        <v>69</v>
      </c>
      <c r="L50" s="10"/>
    </row>
    <row r="51" spans="1:12">
      <c r="A51" s="14">
        <v>22</v>
      </c>
      <c r="C51" s="21"/>
      <c r="D51" s="8"/>
      <c r="E51" s="63">
        <v>0</v>
      </c>
      <c r="F51" s="64" t="s">
        <v>70</v>
      </c>
      <c r="G51" s="64"/>
      <c r="H51" s="64"/>
      <c r="I51" s="64"/>
      <c r="J51" s="64">
        <f>E51</f>
        <v>0</v>
      </c>
      <c r="K51" s="64" t="s">
        <v>70</v>
      </c>
      <c r="L51" s="10"/>
    </row>
    <row r="52" spans="1:12" s="66" customFormat="1">
      <c r="A52" s="65"/>
      <c r="C52" s="67"/>
      <c r="D52" s="10"/>
      <c r="E52" s="68"/>
      <c r="F52" s="68"/>
      <c r="G52" s="68"/>
      <c r="H52" s="68"/>
      <c r="I52" s="68"/>
      <c r="J52" s="68"/>
      <c r="K52" s="68"/>
      <c r="L52" s="10"/>
    </row>
    <row r="53" spans="1:12" s="66" customFormat="1">
      <c r="A53" s="65"/>
      <c r="C53" s="67"/>
      <c r="D53" s="10"/>
      <c r="E53" s="68"/>
      <c r="F53" s="68"/>
      <c r="G53" s="68"/>
      <c r="H53" s="68"/>
      <c r="I53" s="68"/>
      <c r="J53" s="68"/>
      <c r="K53" s="68"/>
      <c r="L53" s="10"/>
    </row>
    <row r="54" spans="1:12" s="66" customFormat="1">
      <c r="A54" s="65"/>
      <c r="C54" s="67"/>
      <c r="D54" s="10"/>
      <c r="E54" s="68"/>
      <c r="F54" s="68"/>
      <c r="G54" s="68"/>
      <c r="H54" s="68"/>
      <c r="I54" s="68"/>
      <c r="J54" s="68"/>
      <c r="K54" s="68"/>
      <c r="L54" s="10"/>
    </row>
    <row r="55" spans="1:12" s="66" customFormat="1">
      <c r="A55" s="65"/>
      <c r="C55" s="67"/>
      <c r="D55" s="10"/>
      <c r="E55" s="68"/>
      <c r="F55" s="68"/>
      <c r="G55" s="68"/>
      <c r="H55" s="68"/>
      <c r="I55" s="68"/>
      <c r="J55" s="68"/>
      <c r="K55" s="68"/>
      <c r="L55" s="10"/>
    </row>
    <row r="56" spans="1:12" s="66" customFormat="1">
      <c r="A56" s="65"/>
      <c r="C56" s="67"/>
      <c r="D56" s="10"/>
      <c r="E56" s="68"/>
      <c r="F56" s="68"/>
      <c r="G56" s="68"/>
      <c r="H56" s="68"/>
      <c r="I56" s="68"/>
      <c r="J56" s="68"/>
      <c r="K56" s="68"/>
      <c r="L56" s="10"/>
    </row>
    <row r="57" spans="1:12" s="66" customFormat="1">
      <c r="A57" s="65"/>
      <c r="C57" s="67"/>
      <c r="D57" s="10"/>
      <c r="E57" s="68"/>
      <c r="F57" s="68"/>
      <c r="G57" s="68"/>
      <c r="H57" s="68"/>
      <c r="I57" s="68"/>
      <c r="J57" s="68"/>
      <c r="K57" s="68"/>
      <c r="L57" s="10"/>
    </row>
    <row r="58" spans="1:12" s="66" customFormat="1">
      <c r="A58" s="65"/>
      <c r="C58" s="67"/>
      <c r="D58" s="10"/>
      <c r="E58" s="68"/>
      <c r="F58" s="68"/>
      <c r="G58" s="68"/>
      <c r="H58" s="68"/>
      <c r="I58" s="68"/>
      <c r="J58" s="68"/>
      <c r="K58" s="68"/>
      <c r="L58" s="10"/>
    </row>
    <row r="59" spans="1:12" s="66" customFormat="1">
      <c r="A59" s="65"/>
      <c r="C59" s="67"/>
      <c r="D59" s="10"/>
      <c r="E59" s="68"/>
      <c r="F59" s="68"/>
      <c r="G59" s="68"/>
      <c r="H59" s="68"/>
      <c r="I59" s="68"/>
      <c r="J59" s="68"/>
      <c r="K59" s="68"/>
      <c r="L59" s="10"/>
    </row>
    <row r="60" spans="1:12" s="66" customFormat="1">
      <c r="A60" s="65"/>
      <c r="C60" s="67"/>
      <c r="D60" s="10"/>
      <c r="E60" s="68"/>
      <c r="F60" s="68"/>
      <c r="G60" s="68"/>
      <c r="H60" s="68"/>
      <c r="I60" s="68"/>
      <c r="J60" s="68"/>
      <c r="K60" s="68"/>
      <c r="L60" s="10"/>
    </row>
    <row r="61" spans="1:12" s="66" customFormat="1">
      <c r="A61" s="65"/>
      <c r="C61" s="67"/>
      <c r="D61" s="10"/>
      <c r="E61" s="68"/>
      <c r="F61" s="68"/>
      <c r="G61" s="68"/>
      <c r="H61" s="68"/>
      <c r="I61" s="68"/>
      <c r="J61" s="68"/>
      <c r="K61" s="68"/>
      <c r="L61" s="10"/>
    </row>
    <row r="62" spans="1:12" s="66" customFormat="1">
      <c r="A62" s="65"/>
      <c r="C62" s="67"/>
      <c r="D62" s="10"/>
      <c r="E62" s="68"/>
      <c r="F62" s="68"/>
      <c r="G62" s="68"/>
      <c r="H62" s="68"/>
      <c r="I62" s="68"/>
      <c r="J62" s="68"/>
      <c r="K62" s="68"/>
      <c r="L62" s="10"/>
    </row>
    <row r="63" spans="1:12" s="66" customFormat="1">
      <c r="A63" s="65"/>
      <c r="C63" s="67"/>
      <c r="D63" s="10"/>
      <c r="E63" s="68"/>
      <c r="F63" s="68"/>
      <c r="G63" s="68"/>
      <c r="H63" s="68"/>
      <c r="I63" s="68"/>
      <c r="J63" s="68"/>
      <c r="K63" s="68"/>
      <c r="L63" s="10"/>
    </row>
    <row r="64" spans="1:12" s="66" customFormat="1">
      <c r="A64" s="65"/>
      <c r="C64" s="67"/>
      <c r="D64" s="10"/>
      <c r="E64" s="68"/>
      <c r="F64" s="68"/>
      <c r="G64" s="68"/>
      <c r="H64" s="68"/>
      <c r="I64" s="68"/>
      <c r="J64" s="68"/>
      <c r="K64" s="68"/>
      <c r="L64" s="10"/>
    </row>
    <row r="65" spans="1:12" s="66" customFormat="1">
      <c r="A65" s="65"/>
      <c r="C65" s="67"/>
      <c r="D65" s="10"/>
      <c r="E65" s="68"/>
      <c r="F65" s="68"/>
      <c r="G65" s="68"/>
      <c r="H65" s="68"/>
      <c r="I65" s="68"/>
      <c r="J65" s="68"/>
      <c r="K65" s="68"/>
      <c r="L65" s="10"/>
    </row>
    <row r="66" spans="1:12" s="66" customFormat="1">
      <c r="A66" s="65"/>
      <c r="C66" s="67"/>
      <c r="D66" s="10"/>
      <c r="E66" s="68"/>
      <c r="F66" s="68"/>
      <c r="G66" s="68"/>
      <c r="H66" s="68"/>
      <c r="I66" s="68"/>
      <c r="J66" s="68"/>
      <c r="K66" s="68"/>
      <c r="L66" s="10"/>
    </row>
    <row r="67" spans="1:12" s="66" customFormat="1">
      <c r="A67" s="65"/>
      <c r="C67" s="67"/>
      <c r="D67" s="10"/>
      <c r="E67" s="68"/>
      <c r="F67" s="68"/>
      <c r="G67" s="68"/>
      <c r="H67" s="68"/>
      <c r="I67" s="68"/>
      <c r="J67" s="68"/>
      <c r="K67" s="68"/>
      <c r="L67" s="10"/>
    </row>
    <row r="68" spans="1:12" s="66" customFormat="1">
      <c r="A68" s="65"/>
      <c r="C68" s="67"/>
      <c r="D68" s="10"/>
      <c r="E68" s="68"/>
      <c r="F68" s="68"/>
      <c r="G68" s="68"/>
      <c r="H68" s="68"/>
      <c r="I68" s="68"/>
      <c r="J68" s="68"/>
      <c r="K68" s="68"/>
      <c r="L68" s="10"/>
    </row>
    <row r="69" spans="1:12" s="66" customFormat="1">
      <c r="A69" s="65"/>
      <c r="C69" s="67"/>
      <c r="D69" s="10"/>
      <c r="E69" s="68"/>
      <c r="F69" s="68"/>
      <c r="G69" s="68"/>
      <c r="H69" s="68"/>
      <c r="I69" s="68"/>
      <c r="J69" s="68"/>
      <c r="K69" s="68"/>
      <c r="L69" s="10"/>
    </row>
    <row r="70" spans="1:12" s="66" customFormat="1">
      <c r="A70" s="65"/>
      <c r="C70" s="67"/>
      <c r="D70" s="10"/>
      <c r="E70" s="68"/>
      <c r="F70" s="68"/>
      <c r="G70" s="68"/>
      <c r="H70" s="68"/>
      <c r="I70" s="68"/>
      <c r="J70" s="68"/>
      <c r="K70" s="68"/>
      <c r="L70" s="10"/>
    </row>
    <row r="71" spans="1:12" s="66" customFormat="1">
      <c r="A71" s="65"/>
      <c r="C71" s="67"/>
      <c r="D71" s="10"/>
      <c r="E71" s="68"/>
      <c r="F71" s="68"/>
      <c r="G71" s="68"/>
      <c r="H71" s="68"/>
      <c r="I71" s="68"/>
      <c r="J71" s="68"/>
      <c r="K71" s="68"/>
      <c r="L71" s="10"/>
    </row>
    <row r="72" spans="1:12" s="66" customFormat="1">
      <c r="A72" s="65"/>
      <c r="C72" s="67"/>
      <c r="D72" s="10"/>
      <c r="E72" s="68"/>
      <c r="F72" s="68"/>
      <c r="G72" s="68"/>
      <c r="H72" s="68"/>
      <c r="I72" s="68"/>
      <c r="J72" s="68"/>
      <c r="K72" s="68"/>
      <c r="L72" s="10"/>
    </row>
    <row r="73" spans="1:12" s="66" customFormat="1">
      <c r="A73" s="65"/>
      <c r="C73" s="67"/>
      <c r="D73" s="10"/>
      <c r="E73" s="68"/>
      <c r="F73" s="68"/>
      <c r="G73" s="68"/>
      <c r="H73" s="68"/>
      <c r="I73" s="68"/>
      <c r="J73" s="68"/>
      <c r="K73" s="68"/>
      <c r="L73" s="10"/>
    </row>
    <row r="74" spans="1:12" s="66" customFormat="1">
      <c r="A74" s="65"/>
      <c r="C74" s="67"/>
      <c r="D74" s="10"/>
      <c r="E74" s="68"/>
      <c r="F74" s="68"/>
      <c r="G74" s="68"/>
      <c r="H74" s="68"/>
      <c r="I74" s="68"/>
      <c r="J74" s="68"/>
      <c r="K74" s="68"/>
      <c r="L74" s="10"/>
    </row>
    <row r="75" spans="1:12" s="66" customFormat="1">
      <c r="A75" s="65"/>
      <c r="C75" s="67"/>
      <c r="D75" s="10"/>
      <c r="E75" s="68"/>
      <c r="F75" s="68"/>
      <c r="G75" s="68"/>
      <c r="H75" s="68"/>
      <c r="I75" s="68"/>
      <c r="J75" s="68"/>
      <c r="K75" s="68"/>
      <c r="L75" s="10"/>
    </row>
    <row r="76" spans="1:12" s="66" customFormat="1">
      <c r="A76" s="65"/>
      <c r="C76" s="67"/>
      <c r="D76" s="10"/>
      <c r="E76" s="68"/>
      <c r="F76" s="68"/>
      <c r="G76" s="68"/>
      <c r="H76" s="68"/>
      <c r="I76" s="68"/>
      <c r="J76" s="68"/>
      <c r="K76" s="68"/>
      <c r="L76" s="10"/>
    </row>
    <row r="77" spans="1:12">
      <c r="C77" s="2"/>
      <c r="D77" s="2"/>
      <c r="E77" s="3"/>
      <c r="F77" s="2"/>
      <c r="G77" s="2"/>
      <c r="H77" s="2"/>
      <c r="I77" s="4"/>
      <c r="J77" s="14"/>
      <c r="K77" s="14"/>
      <c r="L77" s="6"/>
    </row>
    <row r="78" spans="1:12">
      <c r="C78" s="2"/>
      <c r="D78" s="2"/>
      <c r="E78" s="3"/>
      <c r="F78" s="2"/>
      <c r="G78" s="2"/>
      <c r="H78" s="2"/>
      <c r="I78" s="4"/>
      <c r="J78" s="5"/>
      <c r="K78" s="5"/>
      <c r="L78" s="6"/>
    </row>
    <row r="79" spans="1:12">
      <c r="C79" s="2"/>
      <c r="D79" s="2"/>
      <c r="E79" s="3"/>
      <c r="F79" s="2"/>
      <c r="G79" s="2"/>
      <c r="H79" s="2"/>
      <c r="I79" s="4"/>
      <c r="J79" s="4"/>
      <c r="L79" s="7" t="s">
        <v>1</v>
      </c>
    </row>
    <row r="80" spans="1:12">
      <c r="C80" s="2"/>
      <c r="D80" s="2"/>
      <c r="E80" s="3"/>
      <c r="F80" s="2"/>
      <c r="G80" s="2"/>
      <c r="H80" s="2"/>
      <c r="I80" s="4"/>
      <c r="J80" s="4"/>
      <c r="K80" s="8"/>
      <c r="L80" s="9" t="s">
        <v>71</v>
      </c>
    </row>
    <row r="81" spans="1:16">
      <c r="C81" s="2"/>
      <c r="D81" s="2"/>
      <c r="E81" s="3"/>
      <c r="F81" s="2"/>
      <c r="G81" s="2"/>
      <c r="H81" s="2"/>
      <c r="I81" s="4"/>
      <c r="J81" s="4"/>
      <c r="K81" s="8"/>
      <c r="L81" s="9"/>
    </row>
    <row r="82" spans="1:16">
      <c r="C82" s="2" t="s">
        <v>3</v>
      </c>
      <c r="D82" s="2"/>
      <c r="E82" s="3" t="s">
        <v>4</v>
      </c>
      <c r="F82" s="2"/>
      <c r="G82" s="2"/>
      <c r="H82" s="2"/>
      <c r="I82" s="4"/>
      <c r="J82" s="11" t="str">
        <f>J5</f>
        <v>For the 12 months ended 12/31/15</v>
      </c>
      <c r="K82" s="12"/>
      <c r="L82" s="12"/>
    </row>
    <row r="83" spans="1:16">
      <c r="C83" s="2"/>
      <c r="D83" s="13" t="s">
        <v>6</v>
      </c>
      <c r="E83" s="13" t="s">
        <v>7</v>
      </c>
      <c r="F83" s="13"/>
      <c r="G83" s="13"/>
      <c r="H83" s="13"/>
      <c r="I83" s="4"/>
      <c r="J83" s="4"/>
      <c r="K83" s="8"/>
      <c r="L83" s="10"/>
    </row>
    <row r="84" spans="1:16">
      <c r="C84" s="2"/>
      <c r="D84" s="13"/>
      <c r="E84" s="13"/>
      <c r="F84" s="13"/>
      <c r="G84" s="13"/>
      <c r="H84" s="13"/>
      <c r="I84" s="4"/>
      <c r="J84" s="4"/>
      <c r="K84" s="8"/>
      <c r="L84" s="10"/>
    </row>
    <row r="85" spans="1:16">
      <c r="C85" s="21"/>
      <c r="D85" s="8"/>
      <c r="E85" s="15" t="str">
        <f>E8</f>
        <v>Montana-Dakota Utilities Co.</v>
      </c>
      <c r="F85" s="16"/>
      <c r="G85" s="16"/>
      <c r="H85" s="13"/>
      <c r="I85" s="13"/>
      <c r="J85" s="13"/>
      <c r="K85" s="13"/>
      <c r="L85" s="22"/>
    </row>
    <row r="86" spans="1:16">
      <c r="C86" s="69" t="s">
        <v>72</v>
      </c>
      <c r="D86" s="69" t="s">
        <v>73</v>
      </c>
      <c r="E86" s="69" t="s">
        <v>74</v>
      </c>
      <c r="F86" s="13" t="s">
        <v>6</v>
      </c>
      <c r="G86" s="13"/>
      <c r="H86" s="70" t="s">
        <v>75</v>
      </c>
      <c r="I86" s="13"/>
      <c r="J86" s="71" t="s">
        <v>76</v>
      </c>
      <c r="K86" s="13"/>
      <c r="L86" s="72"/>
    </row>
    <row r="87" spans="1:16">
      <c r="C87" s="21"/>
      <c r="D87" s="73" t="s">
        <v>77</v>
      </c>
      <c r="E87" s="13"/>
      <c r="F87" s="13"/>
      <c r="G87" s="13"/>
      <c r="H87" s="14"/>
      <c r="I87" s="13"/>
      <c r="J87" s="74" t="s">
        <v>78</v>
      </c>
      <c r="K87" s="13"/>
      <c r="L87" s="72"/>
    </row>
    <row r="88" spans="1:16">
      <c r="A88" s="14" t="s">
        <v>8</v>
      </c>
      <c r="C88" s="21"/>
      <c r="D88" s="75" t="s">
        <v>79</v>
      </c>
      <c r="E88" s="74" t="s">
        <v>80</v>
      </c>
      <c r="F88" s="76"/>
      <c r="G88" s="74" t="s">
        <v>81</v>
      </c>
      <c r="I88" s="76"/>
      <c r="J88" s="14" t="s">
        <v>82</v>
      </c>
      <c r="K88" s="13"/>
      <c r="L88" s="72"/>
    </row>
    <row r="89" spans="1:16" ht="16.5" thickBot="1">
      <c r="A89" s="18" t="s">
        <v>10</v>
      </c>
      <c r="C89" s="77" t="s">
        <v>83</v>
      </c>
      <c r="D89" s="13"/>
      <c r="E89" s="13"/>
      <c r="F89" s="13"/>
      <c r="G89" s="13"/>
      <c r="H89" s="13"/>
      <c r="I89" s="13"/>
      <c r="J89" s="13"/>
      <c r="K89" s="13"/>
      <c r="L89" s="78"/>
      <c r="M89" s="48"/>
      <c r="N89" s="48"/>
      <c r="O89" s="48"/>
    </row>
    <row r="90" spans="1:16">
      <c r="A90" s="14"/>
      <c r="C90" s="21"/>
      <c r="D90" s="13"/>
      <c r="E90" s="13"/>
      <c r="F90" s="13"/>
      <c r="G90" s="13"/>
      <c r="H90" s="13"/>
      <c r="I90" s="13"/>
      <c r="J90" s="13"/>
      <c r="K90" s="13"/>
      <c r="L90" s="79"/>
      <c r="M90" s="48"/>
      <c r="N90" s="80"/>
      <c r="O90" s="80"/>
    </row>
    <row r="91" spans="1:16">
      <c r="A91" s="14"/>
      <c r="C91" s="81" t="s">
        <v>84</v>
      </c>
      <c r="D91" s="82"/>
      <c r="E91" s="13"/>
      <c r="F91" s="13"/>
      <c r="G91" s="13"/>
      <c r="H91" s="13"/>
      <c r="I91" s="13"/>
      <c r="J91" s="13"/>
      <c r="K91" s="13"/>
      <c r="L91" s="79"/>
      <c r="M91" s="48"/>
      <c r="N91" s="80"/>
      <c r="O91" s="80"/>
    </row>
    <row r="92" spans="1:16">
      <c r="A92" s="14">
        <v>1</v>
      </c>
      <c r="C92" s="21" t="s">
        <v>85</v>
      </c>
      <c r="D92" s="22" t="s">
        <v>86</v>
      </c>
      <c r="E92" s="26">
        <v>614312552</v>
      </c>
      <c r="F92" s="13"/>
      <c r="G92" s="13" t="s">
        <v>87</v>
      </c>
      <c r="H92" s="83" t="s">
        <v>6</v>
      </c>
      <c r="I92" s="13"/>
      <c r="J92" s="13" t="s">
        <v>6</v>
      </c>
      <c r="K92" s="13"/>
      <c r="L92" s="84"/>
      <c r="M92" s="48"/>
      <c r="N92" s="84"/>
      <c r="O92" s="84"/>
    </row>
    <row r="93" spans="1:16">
      <c r="A93" s="14">
        <v>2</v>
      </c>
      <c r="C93" s="21" t="s">
        <v>88</v>
      </c>
      <c r="D93" s="22" t="s">
        <v>89</v>
      </c>
      <c r="E93" s="26">
        <v>229347233</v>
      </c>
      <c r="F93" s="13"/>
      <c r="G93" s="13" t="s">
        <v>19</v>
      </c>
      <c r="H93" s="83">
        <f>J251</f>
        <v>0.96182365204292652</v>
      </c>
      <c r="I93" s="13"/>
      <c r="J93" s="13">
        <f>+H93*E93</f>
        <v>220591593.22999999</v>
      </c>
      <c r="K93" s="13"/>
      <c r="L93" s="78"/>
      <c r="M93" s="48"/>
      <c r="N93" s="84"/>
      <c r="O93" s="84"/>
      <c r="P93" s="66"/>
    </row>
    <row r="94" spans="1:16">
      <c r="A94" s="14">
        <v>3</v>
      </c>
      <c r="C94" s="21" t="s">
        <v>90</v>
      </c>
      <c r="D94" s="22" t="s">
        <v>91</v>
      </c>
      <c r="E94" s="26">
        <v>303792164</v>
      </c>
      <c r="F94" s="13"/>
      <c r="G94" s="13" t="s">
        <v>87</v>
      </c>
      <c r="H94" s="83" t="s">
        <v>6</v>
      </c>
      <c r="I94" s="13"/>
      <c r="J94" s="13" t="s">
        <v>6</v>
      </c>
      <c r="K94" s="13"/>
      <c r="L94" s="78"/>
      <c r="M94" s="48"/>
      <c r="N94" s="84"/>
      <c r="O94" s="84"/>
    </row>
    <row r="95" spans="1:16">
      <c r="A95" s="14">
        <v>4</v>
      </c>
      <c r="C95" s="21" t="s">
        <v>92</v>
      </c>
      <c r="D95" s="22" t="s">
        <v>93</v>
      </c>
      <c r="E95" s="26">
        <v>34368832</v>
      </c>
      <c r="F95" s="13"/>
      <c r="G95" s="13" t="s">
        <v>94</v>
      </c>
      <c r="H95" s="83">
        <f>J269</f>
        <v>0.14729852065842011</v>
      </c>
      <c r="I95" s="13"/>
      <c r="J95" s="13">
        <f>+H95*E95</f>
        <v>5062478.1103577698</v>
      </c>
      <c r="K95" s="13"/>
      <c r="L95" s="78"/>
      <c r="M95" s="48"/>
      <c r="N95" s="84"/>
      <c r="O95" s="84"/>
    </row>
    <row r="96" spans="1:16" ht="16.5" thickBot="1">
      <c r="A96" s="14">
        <v>5</v>
      </c>
      <c r="C96" s="21" t="s">
        <v>95</v>
      </c>
      <c r="D96" s="22" t="s">
        <v>96</v>
      </c>
      <c r="E96" s="85">
        <v>113012621</v>
      </c>
      <c r="F96" s="13"/>
      <c r="G96" s="13" t="s">
        <v>97</v>
      </c>
      <c r="H96" s="83">
        <f>L274</f>
        <v>0.10938520509855927</v>
      </c>
      <c r="I96" s="13"/>
      <c r="J96" s="29">
        <f>+H96*E96</f>
        <v>12361908.726810746</v>
      </c>
      <c r="K96" s="13"/>
      <c r="L96" s="78"/>
      <c r="M96" s="48"/>
      <c r="N96" s="84"/>
      <c r="O96" s="84"/>
    </row>
    <row r="97" spans="1:15">
      <c r="A97" s="14">
        <v>6</v>
      </c>
      <c r="C97" s="2" t="s">
        <v>98</v>
      </c>
      <c r="D97" s="22"/>
      <c r="E97" s="13">
        <f>SUM(E92:E96)</f>
        <v>1294833402</v>
      </c>
      <c r="F97" s="13"/>
      <c r="G97" s="13" t="s">
        <v>99</v>
      </c>
      <c r="H97" s="86">
        <f>IF(J97&gt;0,J97/E97,0)</f>
        <v>0.18381977148529607</v>
      </c>
      <c r="I97" s="13"/>
      <c r="J97" s="13">
        <f>SUM(J92:J96)</f>
        <v>238015980.0671685</v>
      </c>
      <c r="K97" s="13"/>
      <c r="L97" s="78"/>
      <c r="M97" s="48"/>
      <c r="N97" s="84"/>
      <c r="O97" s="84"/>
    </row>
    <row r="98" spans="1:15">
      <c r="C98" s="21"/>
      <c r="D98" s="13"/>
      <c r="E98" s="13"/>
      <c r="F98" s="13"/>
      <c r="G98" s="13"/>
      <c r="H98" s="86"/>
      <c r="I98" s="13"/>
      <c r="J98" s="13"/>
      <c r="K98" s="13"/>
      <c r="L98" s="78"/>
      <c r="M98" s="48"/>
      <c r="N98" s="84"/>
      <c r="O98" s="84"/>
    </row>
    <row r="99" spans="1:15">
      <c r="C99" s="81" t="s">
        <v>100</v>
      </c>
      <c r="D99" s="13"/>
      <c r="E99" s="13"/>
      <c r="F99" s="13"/>
      <c r="G99" s="13"/>
      <c r="H99" s="13"/>
      <c r="I99" s="13"/>
      <c r="J99" s="13"/>
      <c r="K99" s="13"/>
      <c r="L99" s="78"/>
      <c r="M99" s="48"/>
      <c r="N99" s="84"/>
      <c r="O99" s="84"/>
    </row>
    <row r="100" spans="1:15">
      <c r="A100" s="14">
        <v>7</v>
      </c>
      <c r="C100" s="21" t="str">
        <f>+C92</f>
        <v xml:space="preserve">  Production</v>
      </c>
      <c r="D100" s="13" t="s">
        <v>101</v>
      </c>
      <c r="E100" s="26">
        <v>289731603</v>
      </c>
      <c r="F100" s="13"/>
      <c r="G100" s="13" t="str">
        <f>+G92</f>
        <v>NA</v>
      </c>
      <c r="H100" s="83" t="str">
        <f>+H92</f>
        <v xml:space="preserve"> </v>
      </c>
      <c r="I100" s="13"/>
      <c r="J100" s="13" t="s">
        <v>6</v>
      </c>
      <c r="K100" s="13"/>
      <c r="L100" s="78"/>
      <c r="M100" s="48"/>
      <c r="N100" s="84"/>
      <c r="O100" s="84"/>
    </row>
    <row r="101" spans="1:15">
      <c r="A101" s="14">
        <v>8</v>
      </c>
      <c r="C101" s="21" t="str">
        <f>+C93</f>
        <v xml:space="preserve">  Transmission</v>
      </c>
      <c r="D101" s="13" t="s">
        <v>102</v>
      </c>
      <c r="E101" s="26">
        <v>93159881</v>
      </c>
      <c r="F101" s="13"/>
      <c r="G101" s="13" t="str">
        <f t="shared" ref="G101:H104" si="1">+G93</f>
        <v>TP</v>
      </c>
      <c r="H101" s="83">
        <f t="shared" si="1"/>
        <v>0.96182365204292652</v>
      </c>
      <c r="I101" s="13"/>
      <c r="J101" s="13">
        <f>+H101*E101</f>
        <v>89603376.967304438</v>
      </c>
      <c r="K101" s="13"/>
      <c r="L101" s="78"/>
      <c r="M101" s="48"/>
      <c r="N101" s="84"/>
      <c r="O101" s="84"/>
    </row>
    <row r="102" spans="1:15">
      <c r="A102" s="14">
        <v>9</v>
      </c>
      <c r="C102" s="21" t="str">
        <f>+C94</f>
        <v xml:space="preserve">  Distribution</v>
      </c>
      <c r="D102" s="13" t="s">
        <v>103</v>
      </c>
      <c r="E102" s="26">
        <v>118149195</v>
      </c>
      <c r="F102" s="13"/>
      <c r="G102" s="13" t="str">
        <f t="shared" si="1"/>
        <v>NA</v>
      </c>
      <c r="H102" s="83" t="str">
        <f t="shared" si="1"/>
        <v xml:space="preserve"> </v>
      </c>
      <c r="I102" s="13"/>
      <c r="J102" s="13" t="s">
        <v>6</v>
      </c>
      <c r="K102" s="13"/>
      <c r="L102" s="78"/>
      <c r="M102" s="48"/>
      <c r="N102" s="84"/>
      <c r="O102" s="84"/>
    </row>
    <row r="103" spans="1:15">
      <c r="A103" s="14">
        <v>10</v>
      </c>
      <c r="C103" s="21" t="str">
        <f>+C95</f>
        <v xml:space="preserve">  General &amp; Intangible</v>
      </c>
      <c r="D103" s="13" t="s">
        <v>104</v>
      </c>
      <c r="E103" s="26">
        <v>13714430</v>
      </c>
      <c r="F103" s="13"/>
      <c r="G103" s="13" t="str">
        <f t="shared" si="1"/>
        <v>W/S</v>
      </c>
      <c r="H103" s="83">
        <f t="shared" si="1"/>
        <v>0.14729852065842011</v>
      </c>
      <c r="I103" s="13"/>
      <c r="J103" s="13">
        <f>+H103*E103</f>
        <v>2020115.2506734566</v>
      </c>
      <c r="K103" s="13"/>
      <c r="L103" s="78"/>
      <c r="M103" s="48"/>
      <c r="N103" s="84"/>
      <c r="O103" s="84"/>
    </row>
    <row r="104" spans="1:15" ht="16.5" thickBot="1">
      <c r="A104" s="14">
        <v>11</v>
      </c>
      <c r="C104" s="21" t="str">
        <f>+C96</f>
        <v xml:space="preserve">  Common</v>
      </c>
      <c r="D104" s="13" t="s">
        <v>96</v>
      </c>
      <c r="E104" s="85">
        <v>43587137</v>
      </c>
      <c r="F104" s="13"/>
      <c r="G104" s="13" t="str">
        <f t="shared" si="1"/>
        <v>CE</v>
      </c>
      <c r="H104" s="83">
        <f t="shared" si="1"/>
        <v>0.10938520509855927</v>
      </c>
      <c r="I104" s="13"/>
      <c r="J104" s="29">
        <f>+H104*E104</f>
        <v>4767787.9204040011</v>
      </c>
      <c r="K104" s="13"/>
      <c r="L104" s="78"/>
      <c r="M104" s="48"/>
      <c r="N104" s="84"/>
      <c r="O104" s="84"/>
    </row>
    <row r="105" spans="1:15">
      <c r="A105" s="14">
        <v>12</v>
      </c>
      <c r="C105" s="21" t="s">
        <v>105</v>
      </c>
      <c r="D105" s="13"/>
      <c r="E105" s="13">
        <f>SUM(E100:E104)</f>
        <v>558342246</v>
      </c>
      <c r="F105" s="13"/>
      <c r="G105" s="13"/>
      <c r="H105" s="13"/>
      <c r="I105" s="13"/>
      <c r="J105" s="13">
        <f>SUM(J100:J104)</f>
        <v>96391280.138381898</v>
      </c>
      <c r="K105" s="13"/>
      <c r="L105" s="78"/>
      <c r="M105" s="48"/>
      <c r="N105" s="84"/>
      <c r="O105" s="84"/>
    </row>
    <row r="106" spans="1:15">
      <c r="A106" s="14"/>
      <c r="D106" s="13" t="s">
        <v>6</v>
      </c>
      <c r="F106" s="13"/>
      <c r="G106" s="13"/>
      <c r="H106" s="86"/>
      <c r="I106" s="13"/>
      <c r="K106" s="13"/>
      <c r="L106" s="78"/>
      <c r="M106" s="48"/>
      <c r="N106" s="84"/>
      <c r="O106" s="84"/>
    </row>
    <row r="107" spans="1:15">
      <c r="A107" s="14"/>
      <c r="C107" s="81" t="s">
        <v>106</v>
      </c>
      <c r="D107" s="13"/>
      <c r="E107" s="13"/>
      <c r="F107" s="13"/>
      <c r="G107" s="13"/>
      <c r="H107" s="13"/>
      <c r="I107" s="13"/>
      <c r="J107" s="13"/>
      <c r="K107" s="13"/>
      <c r="L107" s="13"/>
      <c r="N107" s="13"/>
      <c r="O107" s="13"/>
    </row>
    <row r="108" spans="1:15">
      <c r="A108" s="14">
        <v>13</v>
      </c>
      <c r="C108" s="21" t="str">
        <f>+C100</f>
        <v xml:space="preserve">  Production</v>
      </c>
      <c r="D108" s="13" t="s">
        <v>107</v>
      </c>
      <c r="E108" s="13">
        <f>E92-E100</f>
        <v>324580949</v>
      </c>
      <c r="F108" s="13"/>
      <c r="G108" s="13"/>
      <c r="H108" s="86"/>
      <c r="I108" s="13"/>
      <c r="J108" s="13" t="s">
        <v>6</v>
      </c>
      <c r="K108" s="13"/>
      <c r="L108" s="13"/>
      <c r="N108" s="13"/>
      <c r="O108" s="13"/>
    </row>
    <row r="109" spans="1:15">
      <c r="A109" s="14">
        <v>14</v>
      </c>
      <c r="C109" s="21" t="str">
        <f>+C101</f>
        <v xml:space="preserve">  Transmission</v>
      </c>
      <c r="D109" s="13" t="s">
        <v>108</v>
      </c>
      <c r="E109" s="13">
        <f>E93-E101</f>
        <v>136187352</v>
      </c>
      <c r="F109" s="13"/>
      <c r="G109" s="13"/>
      <c r="H109" s="83"/>
      <c r="I109" s="13"/>
      <c r="J109" s="13">
        <f>J93-J101</f>
        <v>130988216.26269555</v>
      </c>
      <c r="K109" s="13"/>
      <c r="L109" s="13"/>
      <c r="N109" s="13"/>
      <c r="O109" s="13"/>
    </row>
    <row r="110" spans="1:15">
      <c r="A110" s="14">
        <v>15</v>
      </c>
      <c r="C110" s="21" t="str">
        <f>+C102</f>
        <v xml:space="preserve">  Distribution</v>
      </c>
      <c r="D110" s="13" t="s">
        <v>109</v>
      </c>
      <c r="E110" s="13">
        <f>E94-E102</f>
        <v>185642969</v>
      </c>
      <c r="F110" s="13"/>
      <c r="G110" s="13"/>
      <c r="H110" s="86"/>
      <c r="I110" s="13"/>
      <c r="J110" s="13" t="s">
        <v>6</v>
      </c>
      <c r="K110" s="13"/>
      <c r="L110" s="13"/>
      <c r="N110" s="13"/>
      <c r="O110" s="13"/>
    </row>
    <row r="111" spans="1:15">
      <c r="A111" s="14">
        <v>16</v>
      </c>
      <c r="C111" s="21" t="str">
        <f>+C103</f>
        <v xml:space="preserve">  General &amp; Intangible</v>
      </c>
      <c r="D111" s="13" t="s">
        <v>110</v>
      </c>
      <c r="E111" s="13">
        <f>E95-E103</f>
        <v>20654402</v>
      </c>
      <c r="F111" s="13"/>
      <c r="G111" s="13"/>
      <c r="H111" s="86"/>
      <c r="I111" s="13"/>
      <c r="J111" s="13">
        <f>J95-J103</f>
        <v>3042362.8596843132</v>
      </c>
      <c r="K111" s="13"/>
      <c r="L111" s="13"/>
      <c r="N111" s="13"/>
      <c r="O111" s="13"/>
    </row>
    <row r="112" spans="1:15" ht="16.5" thickBot="1">
      <c r="A112" s="14">
        <v>17</v>
      </c>
      <c r="C112" s="21" t="str">
        <f>+C104</f>
        <v xml:space="preserve">  Common</v>
      </c>
      <c r="D112" s="13" t="s">
        <v>111</v>
      </c>
      <c r="E112" s="29">
        <f>E96-E104</f>
        <v>69425484</v>
      </c>
      <c r="F112" s="13"/>
      <c r="G112" s="13"/>
      <c r="H112" s="86"/>
      <c r="I112" s="13"/>
      <c r="J112" s="29">
        <f>J96-J104</f>
        <v>7594120.8064067448</v>
      </c>
      <c r="K112" s="13"/>
      <c r="L112" s="13"/>
      <c r="N112" s="13"/>
      <c r="O112" s="13"/>
    </row>
    <row r="113" spans="1:17">
      <c r="A113" s="14">
        <v>18</v>
      </c>
      <c r="C113" s="21" t="s">
        <v>112</v>
      </c>
      <c r="D113" s="13"/>
      <c r="E113" s="13">
        <f>SUM(E108:E112)</f>
        <v>736491156</v>
      </c>
      <c r="F113" s="13"/>
      <c r="G113" s="13" t="s">
        <v>113</v>
      </c>
      <c r="H113" s="86">
        <f>IF(J113&gt;0,J113/E113,0)</f>
        <v>0.19229653849202041</v>
      </c>
      <c r="I113" s="13"/>
      <c r="J113" s="13">
        <f>SUM(J108:J112)</f>
        <v>141624699.92878661</v>
      </c>
      <c r="K113" s="13"/>
      <c r="L113" s="13"/>
      <c r="N113" s="13"/>
      <c r="O113" s="13"/>
    </row>
    <row r="114" spans="1:17">
      <c r="A114" s="14"/>
      <c r="C114" s="21"/>
      <c r="D114" s="13"/>
      <c r="E114" s="13"/>
      <c r="F114" s="13"/>
      <c r="G114" s="13"/>
      <c r="H114" s="86"/>
      <c r="I114" s="13"/>
      <c r="J114" s="13"/>
      <c r="K114" s="13"/>
      <c r="L114" s="13"/>
      <c r="N114" s="13"/>
      <c r="O114" s="13"/>
    </row>
    <row r="115" spans="1:17">
      <c r="A115" s="32" t="s">
        <v>114</v>
      </c>
      <c r="C115" s="21" t="s">
        <v>115</v>
      </c>
      <c r="D115" s="13"/>
      <c r="E115" s="13"/>
      <c r="F115" s="13"/>
      <c r="G115" s="13"/>
      <c r="H115" s="86"/>
      <c r="I115" s="13"/>
      <c r="J115" s="13"/>
      <c r="K115" s="13"/>
      <c r="L115" s="13"/>
      <c r="N115" s="13"/>
      <c r="O115" s="13"/>
    </row>
    <row r="116" spans="1:17">
      <c r="B116" s="33"/>
      <c r="C116" s="81" t="s">
        <v>116</v>
      </c>
      <c r="D116" s="35" t="s">
        <v>117</v>
      </c>
      <c r="E116" s="87">
        <v>10750182</v>
      </c>
      <c r="F116" s="35"/>
      <c r="G116" s="35" t="s">
        <v>118</v>
      </c>
      <c r="H116" s="83">
        <v>1</v>
      </c>
      <c r="I116" s="35"/>
      <c r="J116" s="35">
        <f>E116</f>
        <v>10750182</v>
      </c>
      <c r="K116" s="13"/>
      <c r="L116" s="13"/>
      <c r="N116" s="13"/>
      <c r="O116" s="13"/>
    </row>
    <row r="117" spans="1:17">
      <c r="A117" s="14"/>
      <c r="D117" s="13"/>
      <c r="F117" s="13"/>
      <c r="I117" s="13"/>
      <c r="K117" s="13"/>
      <c r="L117" s="13"/>
      <c r="N117" s="13"/>
      <c r="O117" s="13"/>
    </row>
    <row r="118" spans="1:17">
      <c r="A118" s="14"/>
      <c r="C118" s="2" t="s">
        <v>119</v>
      </c>
      <c r="D118" s="82"/>
      <c r="E118" s="13"/>
      <c r="F118" s="13"/>
      <c r="G118" s="13"/>
      <c r="H118" s="13"/>
      <c r="I118" s="13"/>
      <c r="J118" s="13"/>
      <c r="K118" s="13"/>
      <c r="L118" s="13"/>
      <c r="N118" s="13"/>
      <c r="O118" s="13"/>
    </row>
    <row r="119" spans="1:17">
      <c r="A119" s="14">
        <v>19</v>
      </c>
      <c r="C119" s="81" t="s">
        <v>120</v>
      </c>
      <c r="D119" s="22" t="s">
        <v>121</v>
      </c>
      <c r="E119" s="88">
        <v>0</v>
      </c>
      <c r="F119" s="22"/>
      <c r="G119" s="22" t="str">
        <f>+G100</f>
        <v>NA</v>
      </c>
      <c r="H119" s="89" t="s">
        <v>122</v>
      </c>
      <c r="I119" s="13"/>
      <c r="J119" s="90">
        <v>0</v>
      </c>
      <c r="K119" s="13"/>
      <c r="L119" s="84"/>
      <c r="M119" s="48"/>
      <c r="N119" s="84"/>
      <c r="O119" s="84"/>
      <c r="P119" s="48"/>
      <c r="Q119" s="48"/>
    </row>
    <row r="120" spans="1:17">
      <c r="A120" s="14">
        <v>20</v>
      </c>
      <c r="C120" s="81" t="s">
        <v>123</v>
      </c>
      <c r="D120" s="22" t="s">
        <v>124</v>
      </c>
      <c r="E120" s="88">
        <v>-159658740</v>
      </c>
      <c r="F120" s="13"/>
      <c r="G120" s="13" t="s">
        <v>125</v>
      </c>
      <c r="H120" s="83">
        <f>+H113</f>
        <v>0.19229653849202041</v>
      </c>
      <c r="I120" s="13"/>
      <c r="J120" s="90">
        <f>E120*H120</f>
        <v>-30701823.041997477</v>
      </c>
      <c r="K120" s="13"/>
      <c r="L120" s="84"/>
      <c r="M120" s="48"/>
      <c r="N120" s="84"/>
      <c r="O120" s="84"/>
      <c r="P120" s="48"/>
      <c r="Q120" s="48"/>
    </row>
    <row r="121" spans="1:17">
      <c r="A121" s="14">
        <v>21</v>
      </c>
      <c r="C121" s="81" t="s">
        <v>126</v>
      </c>
      <c r="D121" s="22" t="s">
        <v>127</v>
      </c>
      <c r="E121" s="91">
        <v>-17449124</v>
      </c>
      <c r="F121" s="13"/>
      <c r="G121" s="13" t="s">
        <v>125</v>
      </c>
      <c r="H121" s="83">
        <f>+H120</f>
        <v>0.19229653849202041</v>
      </c>
      <c r="I121" s="13"/>
      <c r="J121" s="90">
        <f>E121*H121</f>
        <v>-3355406.1449180371</v>
      </c>
      <c r="K121" s="13"/>
      <c r="L121" s="84"/>
      <c r="M121" s="48"/>
      <c r="N121" s="84"/>
      <c r="O121" s="84"/>
      <c r="P121" s="48"/>
      <c r="Q121" s="48"/>
    </row>
    <row r="122" spans="1:17">
      <c r="A122" s="14">
        <v>22</v>
      </c>
      <c r="C122" s="81" t="s">
        <v>128</v>
      </c>
      <c r="D122" s="22" t="s">
        <v>129</v>
      </c>
      <c r="E122" s="91">
        <v>12734221</v>
      </c>
      <c r="F122" s="13"/>
      <c r="G122" s="13" t="str">
        <f>+G121</f>
        <v>NP</v>
      </c>
      <c r="H122" s="83">
        <f>+H121</f>
        <v>0.19229653849202041</v>
      </c>
      <c r="I122" s="13"/>
      <c r="J122" s="90">
        <f>E122*H122</f>
        <v>2448746.6186923948</v>
      </c>
      <c r="K122" s="13"/>
      <c r="L122" s="84"/>
      <c r="M122" s="48"/>
      <c r="N122" s="84"/>
      <c r="O122" s="84"/>
      <c r="P122" s="48"/>
      <c r="Q122" s="48"/>
    </row>
    <row r="123" spans="1:17">
      <c r="A123" s="14">
        <v>23</v>
      </c>
      <c r="C123" s="33" t="s">
        <v>130</v>
      </c>
      <c r="D123" s="66" t="s">
        <v>131</v>
      </c>
      <c r="E123" s="91">
        <v>0</v>
      </c>
      <c r="F123" s="13"/>
      <c r="G123" s="13" t="s">
        <v>125</v>
      </c>
      <c r="H123" s="83">
        <f>+H121</f>
        <v>0.19229653849202041</v>
      </c>
      <c r="I123" s="13"/>
      <c r="J123" s="92">
        <f>E123*H123</f>
        <v>0</v>
      </c>
      <c r="K123" s="13"/>
      <c r="L123" s="84"/>
      <c r="M123" s="48"/>
      <c r="N123" s="84"/>
      <c r="O123" s="84"/>
      <c r="P123" s="48"/>
      <c r="Q123" s="48"/>
    </row>
    <row r="124" spans="1:17">
      <c r="A124" s="14" t="s">
        <v>132</v>
      </c>
      <c r="C124" s="33" t="s">
        <v>133</v>
      </c>
      <c r="D124" s="66"/>
      <c r="E124" s="91"/>
      <c r="F124" s="13"/>
      <c r="G124" s="13"/>
      <c r="H124" s="83"/>
      <c r="I124" s="13"/>
      <c r="J124" s="92"/>
      <c r="K124" s="13"/>
      <c r="L124" s="84"/>
      <c r="M124" s="48"/>
      <c r="N124" s="84"/>
      <c r="O124" s="84"/>
      <c r="P124" s="48"/>
      <c r="Q124" s="48"/>
    </row>
    <row r="125" spans="1:17">
      <c r="A125" s="32" t="s">
        <v>134</v>
      </c>
      <c r="C125" s="33" t="s">
        <v>135</v>
      </c>
      <c r="D125" s="33" t="s">
        <v>136</v>
      </c>
      <c r="E125" s="93">
        <v>0</v>
      </c>
      <c r="F125" s="13"/>
      <c r="G125" s="35" t="s">
        <v>118</v>
      </c>
      <c r="H125" s="83">
        <v>1</v>
      </c>
      <c r="I125" s="35"/>
      <c r="J125" s="92">
        <f>E125*H125</f>
        <v>0</v>
      </c>
      <c r="K125" s="13"/>
      <c r="L125" s="84"/>
      <c r="M125" s="48"/>
      <c r="N125" s="84"/>
      <c r="O125" s="84"/>
      <c r="P125" s="48"/>
      <c r="Q125" s="48"/>
    </row>
    <row r="126" spans="1:17">
      <c r="A126" s="14">
        <v>24</v>
      </c>
      <c r="C126" s="81" t="s">
        <v>137</v>
      </c>
      <c r="D126" s="13"/>
      <c r="E126" s="90">
        <f>SUM(E119:E125)</f>
        <v>-164373643</v>
      </c>
      <c r="F126" s="13"/>
      <c r="G126" s="13"/>
      <c r="H126" s="13"/>
      <c r="I126" s="13"/>
      <c r="J126" s="90">
        <f>SUM(J119:J125)</f>
        <v>-31608482.568223123</v>
      </c>
      <c r="K126" s="13"/>
      <c r="L126" s="84"/>
      <c r="M126" s="48"/>
      <c r="N126" s="84"/>
      <c r="O126" s="84"/>
      <c r="P126" s="48"/>
      <c r="Q126" s="48"/>
    </row>
    <row r="127" spans="1:17">
      <c r="A127" s="14"/>
      <c r="D127" s="13"/>
      <c r="F127" s="13"/>
      <c r="G127" s="13"/>
      <c r="H127" s="86"/>
      <c r="I127" s="13"/>
      <c r="K127" s="13"/>
      <c r="L127" s="84"/>
      <c r="M127" s="48"/>
      <c r="N127" s="84"/>
      <c r="O127" s="84"/>
      <c r="P127" s="48"/>
      <c r="Q127" s="48"/>
    </row>
    <row r="128" spans="1:17">
      <c r="A128" s="14">
        <v>25</v>
      </c>
      <c r="C128" s="94" t="s">
        <v>138</v>
      </c>
      <c r="D128" s="13" t="s">
        <v>139</v>
      </c>
      <c r="E128" s="26">
        <v>0</v>
      </c>
      <c r="F128" s="13"/>
      <c r="G128" s="13" t="str">
        <f>+G101</f>
        <v>TP</v>
      </c>
      <c r="H128" s="83">
        <f>+H101</f>
        <v>0.96182365204292652</v>
      </c>
      <c r="I128" s="13"/>
      <c r="J128" s="13">
        <f>+H128*E128</f>
        <v>0</v>
      </c>
      <c r="K128" s="13"/>
      <c r="L128" s="84"/>
      <c r="M128" s="48"/>
      <c r="N128" s="84"/>
      <c r="O128" s="84"/>
      <c r="P128" s="48"/>
      <c r="Q128" s="48"/>
    </row>
    <row r="129" spans="1:17">
      <c r="A129" s="14"/>
      <c r="C129" s="21"/>
      <c r="D129" s="13"/>
      <c r="E129" s="13"/>
      <c r="F129" s="13"/>
      <c r="G129" s="13"/>
      <c r="H129" s="13"/>
      <c r="I129" s="13"/>
      <c r="J129" s="13"/>
      <c r="K129" s="13"/>
      <c r="L129" s="84"/>
      <c r="M129" s="48"/>
      <c r="N129" s="84"/>
      <c r="O129" s="84"/>
      <c r="P129" s="48"/>
      <c r="Q129" s="48"/>
    </row>
    <row r="130" spans="1:17">
      <c r="A130" s="14"/>
      <c r="C130" s="21" t="s">
        <v>140</v>
      </c>
      <c r="D130" s="82"/>
      <c r="E130" s="13"/>
      <c r="F130" s="13"/>
      <c r="G130" s="13"/>
      <c r="H130" s="13"/>
      <c r="I130" s="13"/>
      <c r="J130" s="13"/>
      <c r="K130" s="13"/>
      <c r="L130" s="84"/>
      <c r="M130" s="48"/>
      <c r="N130" s="84"/>
      <c r="O130" s="84"/>
      <c r="P130" s="48"/>
      <c r="Q130" s="48"/>
    </row>
    <row r="131" spans="1:17">
      <c r="A131" s="14">
        <v>26</v>
      </c>
      <c r="C131" s="21" t="s">
        <v>141</v>
      </c>
      <c r="D131" s="1" t="s">
        <v>142</v>
      </c>
      <c r="E131" s="13">
        <f>+E181/8</f>
        <v>3604876.75</v>
      </c>
      <c r="F131" s="13"/>
      <c r="G131" s="13"/>
      <c r="H131" s="86"/>
      <c r="I131" s="13"/>
      <c r="J131" s="13">
        <f>+J181/8</f>
        <v>1283159.8996947806</v>
      </c>
      <c r="K131" s="8"/>
      <c r="L131" s="84"/>
      <c r="M131" s="48"/>
      <c r="N131" s="84"/>
      <c r="O131" s="84"/>
      <c r="P131" s="48"/>
      <c r="Q131" s="48"/>
    </row>
    <row r="132" spans="1:17">
      <c r="A132" s="14">
        <v>27</v>
      </c>
      <c r="C132" s="81" t="s">
        <v>143</v>
      </c>
      <c r="D132" s="13" t="s">
        <v>144</v>
      </c>
      <c r="E132" s="26">
        <v>351538</v>
      </c>
      <c r="F132" s="13"/>
      <c r="G132" s="13" t="s">
        <v>145</v>
      </c>
      <c r="H132" s="83">
        <f>J261</f>
        <v>0.84777844263492919</v>
      </c>
      <c r="I132" s="13"/>
      <c r="J132" s="13">
        <f>+H132*E132</f>
        <v>298026.33816699771</v>
      </c>
      <c r="K132" s="13" t="s">
        <v>6</v>
      </c>
      <c r="L132" s="84"/>
      <c r="M132" s="48"/>
      <c r="N132" s="84"/>
      <c r="O132" s="84"/>
      <c r="P132" s="48"/>
      <c r="Q132" s="48"/>
    </row>
    <row r="133" spans="1:17" ht="16.5" thickBot="1">
      <c r="A133" s="14">
        <v>28</v>
      </c>
      <c r="C133" s="81" t="s">
        <v>146</v>
      </c>
      <c r="D133" s="13" t="s">
        <v>147</v>
      </c>
      <c r="E133" s="85">
        <v>1599637</v>
      </c>
      <c r="F133" s="13"/>
      <c r="G133" s="13" t="s">
        <v>148</v>
      </c>
      <c r="H133" s="83">
        <f>+H97</f>
        <v>0.18381977148529607</v>
      </c>
      <c r="I133" s="13"/>
      <c r="J133" s="29">
        <f>+H133*E133</f>
        <v>294044.90779942455</v>
      </c>
      <c r="K133" s="13"/>
      <c r="L133" s="13"/>
      <c r="N133" s="13"/>
      <c r="O133" s="13"/>
    </row>
    <row r="134" spans="1:17">
      <c r="A134" s="14">
        <v>29</v>
      </c>
      <c r="C134" s="21" t="s">
        <v>149</v>
      </c>
      <c r="D134" s="8"/>
      <c r="E134" s="13">
        <f>E131+E132+E133</f>
        <v>5556051.75</v>
      </c>
      <c r="F134" s="8"/>
      <c r="G134" s="8"/>
      <c r="H134" s="8"/>
      <c r="I134" s="8"/>
      <c r="J134" s="13">
        <f>J131+J132+J133</f>
        <v>1875231.145661203</v>
      </c>
      <c r="K134" s="8"/>
      <c r="L134" s="13"/>
      <c r="N134" s="13"/>
      <c r="O134" s="13"/>
    </row>
    <row r="135" spans="1:17" ht="16.5" thickBot="1">
      <c r="D135" s="13"/>
      <c r="E135" s="95"/>
      <c r="F135" s="13"/>
      <c r="G135" s="13"/>
      <c r="H135" s="13"/>
      <c r="I135" s="13"/>
      <c r="J135" s="95"/>
      <c r="K135" s="13"/>
      <c r="L135" s="13"/>
      <c r="N135" s="13"/>
      <c r="O135" s="13"/>
    </row>
    <row r="136" spans="1:17" ht="16.5" thickBot="1">
      <c r="A136" s="14">
        <v>30</v>
      </c>
      <c r="C136" s="96" t="s">
        <v>150</v>
      </c>
      <c r="D136" s="13"/>
      <c r="E136" s="97">
        <f>+E134+E128+E126+E113+E116</f>
        <v>588423746.75</v>
      </c>
      <c r="F136" s="13"/>
      <c r="G136" s="13"/>
      <c r="H136" s="86"/>
      <c r="I136" s="13"/>
      <c r="J136" s="97">
        <f>+J134+J128+J126+J113+J116</f>
        <v>122641630.50622469</v>
      </c>
      <c r="K136" s="13"/>
      <c r="L136" s="13"/>
      <c r="N136" s="13"/>
      <c r="O136" s="13"/>
    </row>
    <row r="137" spans="1:17" ht="16.5" thickTop="1">
      <c r="A137" s="14"/>
      <c r="C137" s="21"/>
      <c r="D137" s="13"/>
      <c r="E137" s="84"/>
      <c r="F137" s="13"/>
      <c r="G137" s="13"/>
      <c r="H137" s="86"/>
      <c r="I137" s="13"/>
      <c r="J137" s="84"/>
      <c r="K137" s="13"/>
      <c r="L137" s="98"/>
    </row>
    <row r="138" spans="1:17">
      <c r="A138" s="14"/>
      <c r="C138" s="21"/>
      <c r="D138" s="13"/>
      <c r="E138" s="84"/>
      <c r="F138" s="13"/>
      <c r="G138" s="13"/>
      <c r="H138" s="86"/>
      <c r="I138" s="13"/>
      <c r="J138" s="84"/>
      <c r="K138" s="13"/>
      <c r="L138" s="98"/>
    </row>
    <row r="139" spans="1:17">
      <c r="A139" s="14"/>
      <c r="C139" s="21"/>
      <c r="D139" s="13"/>
      <c r="E139" s="84"/>
      <c r="F139" s="13"/>
      <c r="G139" s="13"/>
      <c r="H139" s="86"/>
      <c r="I139" s="13"/>
      <c r="J139" s="84"/>
      <c r="K139" s="13"/>
      <c r="L139" s="98"/>
    </row>
    <row r="140" spans="1:17">
      <c r="A140" s="14"/>
      <c r="C140" s="21"/>
      <c r="D140" s="13"/>
      <c r="E140" s="84"/>
      <c r="F140" s="13"/>
      <c r="G140" s="13"/>
      <c r="H140" s="86"/>
      <c r="I140" s="13"/>
      <c r="J140" s="84"/>
      <c r="K140" s="13"/>
      <c r="L140" s="98"/>
    </row>
    <row r="141" spans="1:17">
      <c r="A141" s="14"/>
      <c r="C141" s="21"/>
      <c r="D141" s="13"/>
      <c r="E141" s="84"/>
      <c r="F141" s="13"/>
      <c r="G141" s="13"/>
      <c r="H141" s="86"/>
      <c r="I141" s="13"/>
      <c r="J141" s="84"/>
      <c r="K141" s="13"/>
      <c r="L141" s="98"/>
    </row>
    <row r="142" spans="1:17">
      <c r="A142" s="14"/>
      <c r="C142" s="21"/>
      <c r="D142" s="13"/>
      <c r="E142" s="84"/>
      <c r="F142" s="13"/>
      <c r="G142" s="13"/>
      <c r="H142" s="86"/>
      <c r="I142" s="13"/>
      <c r="J142" s="84"/>
      <c r="K142" s="13"/>
      <c r="L142" s="98"/>
    </row>
    <row r="143" spans="1:17">
      <c r="A143" s="14"/>
      <c r="C143" s="21"/>
      <c r="D143" s="13"/>
      <c r="E143" s="84"/>
      <c r="F143" s="13"/>
      <c r="G143" s="13"/>
      <c r="H143" s="86"/>
      <c r="I143" s="13"/>
      <c r="J143" s="84"/>
      <c r="K143" s="13"/>
      <c r="L143" s="98"/>
    </row>
    <row r="144" spans="1:17">
      <c r="A144" s="14"/>
      <c r="C144" s="21"/>
      <c r="D144" s="13"/>
      <c r="E144" s="84"/>
      <c r="F144" s="13"/>
      <c r="G144" s="13"/>
      <c r="H144" s="86"/>
      <c r="I144" s="13"/>
      <c r="J144" s="84"/>
      <c r="K144" s="13"/>
      <c r="L144" s="98"/>
    </row>
    <row r="145" spans="1:12">
      <c r="A145" s="14"/>
      <c r="C145" s="21"/>
      <c r="D145" s="13"/>
      <c r="E145" s="84"/>
      <c r="F145" s="13"/>
      <c r="G145" s="13"/>
      <c r="H145" s="86"/>
      <c r="I145" s="13"/>
      <c r="J145" s="84"/>
      <c r="K145" s="13"/>
      <c r="L145" s="98"/>
    </row>
    <row r="146" spans="1:12">
      <c r="A146" s="14"/>
      <c r="C146" s="21"/>
      <c r="D146" s="13"/>
      <c r="E146" s="84"/>
      <c r="F146" s="13"/>
      <c r="G146" s="13"/>
      <c r="H146" s="86"/>
      <c r="I146" s="13"/>
      <c r="J146" s="84"/>
      <c r="K146" s="13"/>
      <c r="L146" s="98"/>
    </row>
    <row r="147" spans="1:12">
      <c r="A147" s="14"/>
      <c r="C147" s="21"/>
      <c r="D147" s="13"/>
      <c r="E147" s="84"/>
      <c r="F147" s="13"/>
      <c r="G147" s="13"/>
      <c r="H147" s="86"/>
      <c r="I147" s="13"/>
      <c r="J147" s="84"/>
      <c r="K147" s="13"/>
      <c r="L147" s="98"/>
    </row>
    <row r="148" spans="1:12">
      <c r="A148" s="14"/>
      <c r="C148" s="21"/>
      <c r="D148" s="13"/>
      <c r="E148" s="84"/>
      <c r="F148" s="13"/>
      <c r="G148" s="13"/>
      <c r="H148" s="86"/>
      <c r="I148" s="13"/>
      <c r="J148" s="84"/>
      <c r="K148" s="13"/>
      <c r="L148" s="98"/>
    </row>
    <row r="149" spans="1:12">
      <c r="A149" s="14"/>
      <c r="C149" s="21"/>
      <c r="D149" s="13"/>
      <c r="E149" s="84"/>
      <c r="F149" s="13"/>
      <c r="G149" s="13"/>
      <c r="H149" s="86"/>
      <c r="I149" s="13"/>
      <c r="J149" s="84"/>
      <c r="K149" s="13"/>
      <c r="L149" s="98"/>
    </row>
    <row r="150" spans="1:12">
      <c r="A150" s="14"/>
      <c r="C150" s="21"/>
      <c r="D150" s="13"/>
      <c r="E150" s="84"/>
      <c r="F150" s="13"/>
      <c r="G150" s="13"/>
      <c r="H150" s="86"/>
      <c r="I150" s="13"/>
      <c r="J150" s="84"/>
      <c r="K150" s="13"/>
      <c r="L150" s="98"/>
    </row>
    <row r="151" spans="1:12">
      <c r="A151" s="14"/>
      <c r="C151" s="21"/>
      <c r="D151" s="13"/>
      <c r="E151" s="84"/>
      <c r="F151" s="13"/>
      <c r="G151" s="13"/>
      <c r="H151" s="86"/>
      <c r="I151" s="13"/>
      <c r="J151" s="84"/>
      <c r="K151" s="13"/>
      <c r="L151" s="98"/>
    </row>
    <row r="152" spans="1:12">
      <c r="A152" s="14"/>
      <c r="C152" s="21"/>
      <c r="D152" s="13"/>
      <c r="E152" s="84"/>
      <c r="F152" s="13"/>
      <c r="G152" s="13"/>
      <c r="H152" s="86"/>
      <c r="I152" s="13"/>
      <c r="J152" s="84"/>
      <c r="K152" s="13"/>
      <c r="L152" s="98"/>
    </row>
    <row r="153" spans="1:12">
      <c r="A153" s="14"/>
      <c r="C153" s="21"/>
      <c r="D153" s="13"/>
      <c r="E153" s="84"/>
      <c r="F153" s="13"/>
      <c r="G153" s="13"/>
      <c r="H153" s="86"/>
      <c r="I153" s="13"/>
      <c r="J153" s="84"/>
      <c r="K153" s="13"/>
      <c r="L153" s="98"/>
    </row>
    <row r="154" spans="1:12">
      <c r="A154" s="14"/>
      <c r="C154" s="21"/>
      <c r="D154" s="13"/>
      <c r="E154" s="84"/>
      <c r="F154" s="13"/>
      <c r="G154" s="13"/>
      <c r="H154" s="86"/>
      <c r="I154" s="13"/>
      <c r="J154" s="84"/>
      <c r="K154" s="13"/>
      <c r="L154" s="98"/>
    </row>
    <row r="155" spans="1:12">
      <c r="A155" s="14"/>
      <c r="C155" s="21"/>
      <c r="D155" s="13"/>
      <c r="E155" s="84"/>
      <c r="F155" s="13"/>
      <c r="G155" s="13"/>
      <c r="H155" s="86"/>
      <c r="I155" s="13"/>
      <c r="J155" s="84"/>
      <c r="K155" s="13"/>
      <c r="L155" s="98"/>
    </row>
    <row r="156" spans="1:12">
      <c r="C156" s="2"/>
      <c r="D156" s="2"/>
      <c r="E156" s="3"/>
      <c r="F156" s="2"/>
      <c r="G156" s="2"/>
      <c r="H156" s="2"/>
      <c r="I156" s="4"/>
      <c r="J156" s="14"/>
      <c r="K156" s="14"/>
      <c r="L156" s="6"/>
    </row>
    <row r="157" spans="1:12">
      <c r="C157" s="2"/>
      <c r="D157" s="2"/>
      <c r="E157" s="3"/>
      <c r="F157" s="2"/>
      <c r="G157" s="2"/>
      <c r="H157" s="2"/>
      <c r="I157" s="4"/>
      <c r="J157" s="5"/>
      <c r="K157" s="5"/>
      <c r="L157" s="6"/>
    </row>
    <row r="158" spans="1:12">
      <c r="C158" s="2"/>
      <c r="D158" s="2"/>
      <c r="E158" s="3"/>
      <c r="F158" s="2"/>
      <c r="G158" s="2"/>
      <c r="H158" s="2"/>
      <c r="I158" s="4"/>
      <c r="J158" s="5"/>
      <c r="K158" s="5"/>
      <c r="L158" s="6"/>
    </row>
    <row r="159" spans="1:12">
      <c r="C159" s="2"/>
      <c r="D159" s="2"/>
      <c r="E159" s="3"/>
      <c r="F159" s="2"/>
      <c r="G159" s="2"/>
      <c r="H159" s="2"/>
      <c r="I159" s="4"/>
      <c r="J159" s="4"/>
      <c r="L159" s="7" t="s">
        <v>1</v>
      </c>
    </row>
    <row r="160" spans="1:12">
      <c r="C160" s="2"/>
      <c r="D160" s="2"/>
      <c r="E160" s="3"/>
      <c r="F160" s="2"/>
      <c r="G160" s="2"/>
      <c r="H160" s="2"/>
      <c r="I160" s="4"/>
      <c r="J160" s="4"/>
      <c r="K160" s="8"/>
      <c r="L160" s="9" t="s">
        <v>151</v>
      </c>
    </row>
    <row r="161" spans="1:15">
      <c r="C161" s="2"/>
      <c r="D161" s="2"/>
      <c r="E161" s="3"/>
      <c r="F161" s="2"/>
      <c r="G161" s="2"/>
      <c r="H161" s="2"/>
      <c r="I161" s="4"/>
      <c r="J161" s="4"/>
      <c r="K161" s="8"/>
      <c r="L161" s="9"/>
    </row>
    <row r="162" spans="1:15">
      <c r="C162" s="2" t="s">
        <v>3</v>
      </c>
      <c r="D162" s="2"/>
      <c r="E162" s="3" t="s">
        <v>4</v>
      </c>
      <c r="F162" s="2"/>
      <c r="G162" s="2"/>
      <c r="H162" s="2"/>
      <c r="I162" s="4"/>
      <c r="J162" s="11" t="str">
        <f>J5</f>
        <v>For the 12 months ended 12/31/15</v>
      </c>
      <c r="K162" s="12"/>
      <c r="L162" s="12"/>
    </row>
    <row r="163" spans="1:15">
      <c r="C163" s="2"/>
      <c r="D163" s="13" t="s">
        <v>6</v>
      </c>
      <c r="E163" s="13" t="s">
        <v>7</v>
      </c>
      <c r="F163" s="13"/>
      <c r="G163" s="13"/>
      <c r="H163" s="13"/>
      <c r="I163" s="4"/>
      <c r="J163" s="4"/>
      <c r="K163" s="8"/>
      <c r="L163" s="10"/>
    </row>
    <row r="164" spans="1:15">
      <c r="C164" s="2"/>
      <c r="D164" s="13"/>
      <c r="E164" s="13"/>
      <c r="F164" s="13"/>
      <c r="G164" s="13"/>
      <c r="H164" s="13"/>
      <c r="I164" s="4"/>
      <c r="J164" s="4"/>
      <c r="K164" s="8"/>
      <c r="L164" s="10"/>
    </row>
    <row r="165" spans="1:15">
      <c r="A165" s="14"/>
      <c r="E165" s="15" t="str">
        <f>E8</f>
        <v>Montana-Dakota Utilities Co.</v>
      </c>
      <c r="F165" s="16"/>
      <c r="G165" s="16"/>
      <c r="K165" s="13"/>
      <c r="L165" s="22"/>
    </row>
    <row r="166" spans="1:15">
      <c r="A166" s="14"/>
      <c r="C166" s="69" t="s">
        <v>72</v>
      </c>
      <c r="D166" s="69" t="s">
        <v>73</v>
      </c>
      <c r="E166" s="69" t="s">
        <v>74</v>
      </c>
      <c r="F166" s="13" t="s">
        <v>6</v>
      </c>
      <c r="G166" s="13"/>
      <c r="H166" s="70" t="s">
        <v>75</v>
      </c>
      <c r="I166" s="13"/>
      <c r="J166" s="71" t="s">
        <v>76</v>
      </c>
      <c r="K166" s="13"/>
      <c r="L166" s="22"/>
    </row>
    <row r="167" spans="1:15">
      <c r="A167" s="14"/>
      <c r="C167" s="69"/>
      <c r="D167" s="4"/>
      <c r="E167" s="4"/>
      <c r="F167" s="4"/>
      <c r="G167" s="4"/>
      <c r="H167" s="4"/>
      <c r="I167" s="4"/>
      <c r="J167" s="4"/>
      <c r="K167" s="4"/>
      <c r="L167" s="99"/>
    </row>
    <row r="168" spans="1:15">
      <c r="A168" s="14" t="s">
        <v>8</v>
      </c>
      <c r="C168" s="21"/>
      <c r="D168" s="73" t="s">
        <v>77</v>
      </c>
      <c r="E168" s="13"/>
      <c r="F168" s="13"/>
      <c r="G168" s="13"/>
      <c r="H168" s="14"/>
      <c r="I168" s="13"/>
      <c r="J168" s="74" t="s">
        <v>78</v>
      </c>
      <c r="K168" s="13"/>
      <c r="L168" s="99"/>
    </row>
    <row r="169" spans="1:15" ht="16.5" thickBot="1">
      <c r="A169" s="18" t="s">
        <v>10</v>
      </c>
      <c r="C169" s="21"/>
      <c r="D169" s="75" t="s">
        <v>79</v>
      </c>
      <c r="E169" s="74" t="s">
        <v>80</v>
      </c>
      <c r="F169" s="76"/>
      <c r="G169" s="74" t="s">
        <v>81</v>
      </c>
      <c r="I169" s="76"/>
      <c r="J169" s="14" t="s">
        <v>82</v>
      </c>
      <c r="K169" s="13"/>
      <c r="L169" s="99"/>
    </row>
    <row r="170" spans="1:15">
      <c r="C170" s="21"/>
      <c r="D170" s="13"/>
      <c r="E170" s="100"/>
      <c r="F170" s="101"/>
      <c r="G170" s="102"/>
      <c r="I170" s="101"/>
      <c r="J170" s="100"/>
      <c r="K170" s="13"/>
      <c r="L170" s="79"/>
      <c r="M170" s="48"/>
      <c r="N170" s="80"/>
      <c r="O170" s="80"/>
    </row>
    <row r="171" spans="1:15">
      <c r="A171" s="14"/>
      <c r="C171" s="21" t="s">
        <v>152</v>
      </c>
      <c r="D171" s="13"/>
      <c r="E171" s="13"/>
      <c r="F171" s="13"/>
      <c r="G171" s="13"/>
      <c r="H171" s="13"/>
      <c r="I171" s="13"/>
      <c r="J171" s="13"/>
      <c r="K171" s="13"/>
      <c r="L171" s="79"/>
      <c r="M171" s="48"/>
      <c r="N171" s="80"/>
      <c r="O171" s="80"/>
    </row>
    <row r="172" spans="1:15">
      <c r="A172" s="14">
        <v>1</v>
      </c>
      <c r="C172" s="21" t="s">
        <v>153</v>
      </c>
      <c r="D172" s="13" t="s">
        <v>154</v>
      </c>
      <c r="E172" s="26">
        <v>12333855</v>
      </c>
      <c r="F172" s="13"/>
      <c r="G172" s="13" t="s">
        <v>145</v>
      </c>
      <c r="H172" s="83">
        <f>J261</f>
        <v>0.84777844263492919</v>
      </c>
      <c r="I172" s="13"/>
      <c r="J172" s="13">
        <f>+H172*E172</f>
        <v>10456376.383585034</v>
      </c>
      <c r="K172" s="8"/>
      <c r="L172" s="84"/>
      <c r="M172" s="48"/>
      <c r="N172" s="84"/>
      <c r="O172" s="84"/>
    </row>
    <row r="173" spans="1:15">
      <c r="A173" s="65" t="s">
        <v>155</v>
      </c>
      <c r="B173" s="66"/>
      <c r="C173" s="67" t="s">
        <v>156</v>
      </c>
      <c r="D173" s="22"/>
      <c r="E173" s="26">
        <v>506964</v>
      </c>
      <c r="F173" s="13"/>
      <c r="G173" s="103"/>
      <c r="H173" s="83">
        <v>1</v>
      </c>
      <c r="I173" s="13"/>
      <c r="J173" s="13">
        <f>+H173*E173</f>
        <v>506964</v>
      </c>
      <c r="K173" s="8"/>
      <c r="L173" s="84"/>
      <c r="M173" s="48"/>
      <c r="N173" s="84"/>
      <c r="O173" s="84"/>
    </row>
    <row r="174" spans="1:15">
      <c r="A174" s="14">
        <v>2</v>
      </c>
      <c r="C174" s="21" t="s">
        <v>157</v>
      </c>
      <c r="D174" s="13" t="s">
        <v>158</v>
      </c>
      <c r="E174" s="26">
        <v>3126419</v>
      </c>
      <c r="F174" s="13"/>
      <c r="G174" s="13" t="s">
        <v>145</v>
      </c>
      <c r="H174" s="83">
        <f>+H172</f>
        <v>0.84777844263492919</v>
      </c>
      <c r="I174" s="13"/>
      <c r="J174" s="13">
        <f t="shared" ref="J174:J180" si="2">+H174*E174</f>
        <v>2650510.6308442526</v>
      </c>
      <c r="K174" s="8"/>
      <c r="L174" s="84"/>
      <c r="M174" s="48"/>
      <c r="N174" s="84"/>
      <c r="O174" s="84"/>
    </row>
    <row r="175" spans="1:15">
      <c r="A175" s="14">
        <v>3</v>
      </c>
      <c r="C175" s="21" t="s">
        <v>159</v>
      </c>
      <c r="D175" s="13" t="s">
        <v>160</v>
      </c>
      <c r="E175" s="26">
        <v>20764581</v>
      </c>
      <c r="F175" s="13"/>
      <c r="G175" s="13" t="s">
        <v>94</v>
      </c>
      <c r="H175" s="83">
        <f>+H103</f>
        <v>0.14729852065842011</v>
      </c>
      <c r="I175" s="13"/>
      <c r="J175" s="13">
        <f t="shared" si="2"/>
        <v>3058592.0633919379</v>
      </c>
      <c r="K175" s="13"/>
      <c r="L175" s="84"/>
      <c r="M175" s="48"/>
      <c r="N175" s="84"/>
      <c r="O175" s="84"/>
    </row>
    <row r="176" spans="1:15">
      <c r="A176" s="14">
        <v>4</v>
      </c>
      <c r="C176" s="21" t="s">
        <v>161</v>
      </c>
      <c r="D176" s="13"/>
      <c r="E176" s="26">
        <v>301679</v>
      </c>
      <c r="F176" s="13"/>
      <c r="G176" s="13" t="str">
        <f>+G175</f>
        <v>W/S</v>
      </c>
      <c r="H176" s="83">
        <f>+H175</f>
        <v>0.14729852065842011</v>
      </c>
      <c r="I176" s="13"/>
      <c r="J176" s="13">
        <f t="shared" si="2"/>
        <v>44436.87041371152</v>
      </c>
      <c r="K176" s="13"/>
      <c r="L176" s="84"/>
      <c r="M176" s="48"/>
      <c r="N176" s="84"/>
      <c r="O176" s="84"/>
    </row>
    <row r="177" spans="1:15">
      <c r="A177" s="14">
        <v>5</v>
      </c>
      <c r="C177" s="67" t="s">
        <v>162</v>
      </c>
      <c r="D177" s="22"/>
      <c r="E177" s="26">
        <v>324360</v>
      </c>
      <c r="F177" s="13"/>
      <c r="G177" s="13" t="str">
        <f>+G176</f>
        <v>W/S</v>
      </c>
      <c r="H177" s="83">
        <f>+H176</f>
        <v>0.14729852065842011</v>
      </c>
      <c r="I177" s="13"/>
      <c r="J177" s="13">
        <f t="shared" si="2"/>
        <v>47777.74816076515</v>
      </c>
      <c r="K177" s="13"/>
      <c r="L177" s="84"/>
      <c r="M177" s="48"/>
      <c r="N177" s="84"/>
      <c r="O177" s="84"/>
    </row>
    <row r="178" spans="1:15">
      <c r="A178" s="14" t="s">
        <v>163</v>
      </c>
      <c r="C178" s="67" t="s">
        <v>164</v>
      </c>
      <c r="D178" s="22"/>
      <c r="E178" s="26">
        <v>0</v>
      </c>
      <c r="F178" s="13"/>
      <c r="G178" s="104" t="str">
        <f>+G172</f>
        <v>TE</v>
      </c>
      <c r="H178" s="105">
        <f>+H172</f>
        <v>0.84777844263492919</v>
      </c>
      <c r="I178" s="13"/>
      <c r="J178" s="13">
        <f>+H178*E178</f>
        <v>0</v>
      </c>
      <c r="K178" s="13"/>
      <c r="L178" s="84"/>
      <c r="M178" s="48"/>
      <c r="N178" s="84"/>
      <c r="O178" s="84"/>
    </row>
    <row r="179" spans="1:15">
      <c r="A179" s="14">
        <v>6</v>
      </c>
      <c r="C179" s="67" t="s">
        <v>95</v>
      </c>
      <c r="D179" s="22" t="str">
        <f>+D104</f>
        <v>356.1</v>
      </c>
      <c r="E179" s="26">
        <v>0</v>
      </c>
      <c r="F179" s="13"/>
      <c r="G179" s="13" t="s">
        <v>97</v>
      </c>
      <c r="H179" s="83">
        <f>+H104</f>
        <v>0.10938520509855927</v>
      </c>
      <c r="I179" s="13"/>
      <c r="J179" s="13">
        <f t="shared" si="2"/>
        <v>0</v>
      </c>
      <c r="K179" s="13"/>
      <c r="L179" s="84"/>
      <c r="M179" s="48"/>
      <c r="N179" s="84"/>
      <c r="O179" s="84"/>
    </row>
    <row r="180" spans="1:15" ht="16.5" thickBot="1">
      <c r="A180" s="14">
        <v>7</v>
      </c>
      <c r="C180" s="21" t="s">
        <v>165</v>
      </c>
      <c r="D180" s="13"/>
      <c r="E180" s="85">
        <v>0</v>
      </c>
      <c r="F180" s="13"/>
      <c r="G180" s="13" t="s">
        <v>6</v>
      </c>
      <c r="H180" s="83">
        <v>1</v>
      </c>
      <c r="I180" s="13"/>
      <c r="J180" s="29">
        <f t="shared" si="2"/>
        <v>0</v>
      </c>
      <c r="K180" s="13"/>
      <c r="L180" s="84"/>
      <c r="M180" s="48"/>
      <c r="N180" s="84"/>
      <c r="O180" s="84"/>
    </row>
    <row r="181" spans="1:15">
      <c r="A181" s="14">
        <v>8</v>
      </c>
      <c r="C181" s="21" t="s">
        <v>166</v>
      </c>
      <c r="D181" s="13"/>
      <c r="E181" s="13">
        <f>+E172-E173-E174+E175-E176-E177+E178+E179+E180</f>
        <v>28839014</v>
      </c>
      <c r="F181" s="13"/>
      <c r="G181" s="13"/>
      <c r="H181" s="13"/>
      <c r="I181" s="13"/>
      <c r="J181" s="13">
        <f>+J172-J173-J174+J175-J176-J177+J178+J179+J180</f>
        <v>10265279.197558245</v>
      </c>
      <c r="K181" s="13"/>
      <c r="L181" s="84"/>
      <c r="M181" s="48"/>
      <c r="N181" s="84"/>
      <c r="O181" s="84"/>
    </row>
    <row r="182" spans="1:15">
      <c r="A182" s="14"/>
      <c r="D182" s="13"/>
      <c r="F182" s="13"/>
      <c r="G182" s="13"/>
      <c r="H182" s="13"/>
      <c r="I182" s="13"/>
      <c r="K182" s="13"/>
      <c r="L182" s="78"/>
      <c r="M182" s="48"/>
      <c r="N182" s="48"/>
      <c r="O182" s="48"/>
    </row>
    <row r="183" spans="1:15">
      <c r="A183" s="14"/>
      <c r="C183" s="96" t="s">
        <v>167</v>
      </c>
      <c r="D183" s="13"/>
      <c r="E183" s="13"/>
      <c r="F183" s="13"/>
      <c r="G183" s="13"/>
      <c r="H183" s="13"/>
      <c r="I183" s="13"/>
      <c r="J183" s="13"/>
      <c r="K183" s="13"/>
      <c r="L183" s="78"/>
      <c r="M183" s="48"/>
      <c r="N183" s="48"/>
      <c r="O183" s="48"/>
    </row>
    <row r="184" spans="1:15">
      <c r="A184" s="14">
        <v>9</v>
      </c>
      <c r="C184" s="21" t="str">
        <f>+C172</f>
        <v xml:space="preserve">  Transmission </v>
      </c>
      <c r="D184" s="13" t="s">
        <v>168</v>
      </c>
      <c r="E184" s="26">
        <v>4338160</v>
      </c>
      <c r="F184" s="13"/>
      <c r="G184" s="13" t="s">
        <v>19</v>
      </c>
      <c r="H184" s="83">
        <f>+H128</f>
        <v>0.96182365204292652</v>
      </c>
      <c r="I184" s="13"/>
      <c r="J184" s="13">
        <f>+H184*E184</f>
        <v>4172544.8943465422</v>
      </c>
      <c r="K184" s="13"/>
      <c r="L184" s="84"/>
      <c r="M184" s="48"/>
      <c r="N184" s="84"/>
      <c r="O184" s="84"/>
    </row>
    <row r="185" spans="1:15">
      <c r="A185" s="106" t="s">
        <v>169</v>
      </c>
      <c r="B185" s="107"/>
      <c r="C185" s="33" t="s">
        <v>170</v>
      </c>
      <c r="D185" s="35" t="s">
        <v>171</v>
      </c>
      <c r="E185" s="26">
        <v>0</v>
      </c>
      <c r="F185" s="108"/>
      <c r="G185" s="108" t="s">
        <v>118</v>
      </c>
      <c r="H185" s="109">
        <v>1</v>
      </c>
      <c r="I185" s="108"/>
      <c r="J185" s="108">
        <f>+H185*E185</f>
        <v>0</v>
      </c>
      <c r="K185" s="13"/>
      <c r="L185" s="84"/>
      <c r="M185" s="48"/>
      <c r="N185" s="84"/>
      <c r="O185" s="84"/>
    </row>
    <row r="186" spans="1:15">
      <c r="A186" s="14">
        <v>10</v>
      </c>
      <c r="C186" s="96" t="s">
        <v>92</v>
      </c>
      <c r="D186" s="108" t="s">
        <v>172</v>
      </c>
      <c r="E186" s="26">
        <v>2209169</v>
      </c>
      <c r="F186" s="13"/>
      <c r="G186" s="13" t="s">
        <v>94</v>
      </c>
      <c r="H186" s="83">
        <f>+H175</f>
        <v>0.14729852065842011</v>
      </c>
      <c r="I186" s="13"/>
      <c r="J186" s="13">
        <f>+H186*E186</f>
        <v>325407.32558444131</v>
      </c>
      <c r="K186" s="13"/>
      <c r="L186" s="84"/>
      <c r="M186" s="48"/>
      <c r="N186" s="84"/>
      <c r="O186" s="84"/>
    </row>
    <row r="187" spans="1:15" ht="16.5" thickBot="1">
      <c r="A187" s="14">
        <v>11</v>
      </c>
      <c r="C187" s="21" t="str">
        <f>+C179</f>
        <v xml:space="preserve">  Common</v>
      </c>
      <c r="D187" s="13" t="s">
        <v>173</v>
      </c>
      <c r="E187" s="85">
        <v>1653999</v>
      </c>
      <c r="F187" s="13"/>
      <c r="G187" s="13" t="s">
        <v>97</v>
      </c>
      <c r="H187" s="83">
        <f>+H179</f>
        <v>0.10938520509855927</v>
      </c>
      <c r="I187" s="13"/>
      <c r="J187" s="29">
        <f>+H187*E187</f>
        <v>180923.01984781193</v>
      </c>
      <c r="K187" s="13"/>
      <c r="L187" s="84"/>
      <c r="M187" s="48"/>
      <c r="N187" s="84"/>
      <c r="O187" s="84"/>
    </row>
    <row r="188" spans="1:15">
      <c r="A188" s="14">
        <v>12</v>
      </c>
      <c r="C188" s="21" t="s">
        <v>174</v>
      </c>
      <c r="D188" s="13"/>
      <c r="E188" s="13">
        <f>SUM(E184:E187)</f>
        <v>8201328</v>
      </c>
      <c r="F188" s="13"/>
      <c r="G188" s="13"/>
      <c r="H188" s="13"/>
      <c r="I188" s="13"/>
      <c r="J188" s="13">
        <f>SUM(J184:J187)</f>
        <v>4678875.2397787953</v>
      </c>
      <c r="K188" s="13"/>
      <c r="L188" s="84"/>
      <c r="M188" s="48"/>
      <c r="N188" s="84"/>
      <c r="O188" s="84"/>
    </row>
    <row r="189" spans="1:15">
      <c r="A189" s="14"/>
      <c r="C189" s="21"/>
      <c r="D189" s="13"/>
      <c r="E189" s="13"/>
      <c r="F189" s="13"/>
      <c r="G189" s="13"/>
      <c r="H189" s="13"/>
      <c r="I189" s="13"/>
      <c r="J189" s="13"/>
      <c r="K189" s="13"/>
      <c r="L189" s="84"/>
      <c r="M189" s="48"/>
      <c r="N189" s="84"/>
      <c r="O189" s="84"/>
    </row>
    <row r="190" spans="1:15">
      <c r="A190" s="14" t="s">
        <v>6</v>
      </c>
      <c r="C190" s="21" t="s">
        <v>175</v>
      </c>
      <c r="E190" s="13"/>
      <c r="F190" s="13"/>
      <c r="G190" s="13"/>
      <c r="H190" s="13"/>
      <c r="I190" s="13"/>
      <c r="J190" s="13"/>
      <c r="K190" s="13"/>
      <c r="L190" s="84"/>
      <c r="M190" s="48"/>
      <c r="N190" s="84"/>
      <c r="O190" s="84"/>
    </row>
    <row r="191" spans="1:15">
      <c r="A191" s="14"/>
      <c r="C191" s="21" t="s">
        <v>176</v>
      </c>
      <c r="F191" s="13"/>
      <c r="G191" s="13"/>
      <c r="I191" s="13"/>
      <c r="K191" s="13"/>
      <c r="L191" s="84"/>
      <c r="M191" s="48"/>
      <c r="N191" s="84"/>
      <c r="O191" s="84"/>
    </row>
    <row r="192" spans="1:15">
      <c r="A192" s="14">
        <v>13</v>
      </c>
      <c r="C192" s="21" t="s">
        <v>177</v>
      </c>
      <c r="D192" s="13" t="s">
        <v>178</v>
      </c>
      <c r="E192" s="26">
        <v>2130682</v>
      </c>
      <c r="F192" s="13"/>
      <c r="G192" s="13" t="s">
        <v>94</v>
      </c>
      <c r="H192" s="24">
        <f>+H186</f>
        <v>0.14729852065842011</v>
      </c>
      <c r="I192" s="13"/>
      <c r="J192" s="13">
        <f>+H192*E192</f>
        <v>313846.30659352388</v>
      </c>
      <c r="K192" s="13"/>
      <c r="L192" s="84"/>
      <c r="M192" s="48"/>
      <c r="N192" s="84"/>
      <c r="O192" s="84"/>
    </row>
    <row r="193" spans="1:15">
      <c r="A193" s="14">
        <v>14</v>
      </c>
      <c r="C193" s="21" t="s">
        <v>179</v>
      </c>
      <c r="D193" s="13" t="str">
        <f>+D192</f>
        <v>263.i</v>
      </c>
      <c r="E193" s="26">
        <v>2624</v>
      </c>
      <c r="F193" s="13"/>
      <c r="G193" s="13" t="str">
        <f>+G192</f>
        <v>W/S</v>
      </c>
      <c r="H193" s="24">
        <f>+H192</f>
        <v>0.14729852065842011</v>
      </c>
      <c r="I193" s="13"/>
      <c r="J193" s="13">
        <f>+H193*E193</f>
        <v>386.51131820769439</v>
      </c>
      <c r="K193" s="13"/>
      <c r="L193" s="84"/>
      <c r="M193" s="48"/>
      <c r="N193" s="84"/>
      <c r="O193" s="84"/>
    </row>
    <row r="194" spans="1:15">
      <c r="A194" s="14">
        <v>15</v>
      </c>
      <c r="C194" s="21" t="s">
        <v>180</v>
      </c>
      <c r="D194" s="13" t="s">
        <v>6</v>
      </c>
      <c r="F194" s="13"/>
      <c r="G194" s="13"/>
      <c r="I194" s="13"/>
      <c r="K194" s="13"/>
      <c r="L194" s="84"/>
      <c r="M194" s="48"/>
      <c r="N194" s="84"/>
      <c r="O194" s="84"/>
    </row>
    <row r="195" spans="1:15">
      <c r="A195" s="14">
        <v>16</v>
      </c>
      <c r="C195" s="21" t="s">
        <v>181</v>
      </c>
      <c r="D195" s="13" t="s">
        <v>178</v>
      </c>
      <c r="E195" s="26">
        <v>7157102</v>
      </c>
      <c r="F195" s="13"/>
      <c r="G195" s="13" t="s">
        <v>148</v>
      </c>
      <c r="H195" s="24">
        <f>+H97</f>
        <v>0.18381977148529607</v>
      </c>
      <c r="I195" s="13"/>
      <c r="J195" s="13">
        <f>+H195*E195</f>
        <v>1315616.8541369555</v>
      </c>
      <c r="K195" s="13"/>
      <c r="L195" s="84"/>
      <c r="M195" s="48"/>
      <c r="N195" s="84"/>
      <c r="O195" s="84"/>
    </row>
    <row r="196" spans="1:15">
      <c r="A196" s="14">
        <v>17</v>
      </c>
      <c r="C196" s="21" t="s">
        <v>182</v>
      </c>
      <c r="D196" s="13" t="s">
        <v>178</v>
      </c>
      <c r="E196" s="26">
        <v>286550</v>
      </c>
      <c r="F196" s="13"/>
      <c r="G196" s="22" t="str">
        <f>+G119</f>
        <v>NA</v>
      </c>
      <c r="H196" s="110" t="s">
        <v>122</v>
      </c>
      <c r="I196" s="13"/>
      <c r="J196" s="13">
        <v>0</v>
      </c>
      <c r="K196" s="13"/>
      <c r="L196" s="84"/>
      <c r="M196" s="48"/>
      <c r="N196" s="84"/>
      <c r="O196" s="84"/>
    </row>
    <row r="197" spans="1:15">
      <c r="A197" s="14">
        <v>18</v>
      </c>
      <c r="C197" s="21" t="s">
        <v>183</v>
      </c>
      <c r="D197" s="13" t="str">
        <f>+D196</f>
        <v>263.i</v>
      </c>
      <c r="E197" s="26">
        <v>1160440</v>
      </c>
      <c r="F197" s="13"/>
      <c r="G197" s="13" t="str">
        <f>+G195</f>
        <v>GP</v>
      </c>
      <c r="H197" s="24">
        <f>+H195</f>
        <v>0.18381977148529607</v>
      </c>
      <c r="I197" s="13"/>
      <c r="J197" s="13">
        <f>+H197*E197</f>
        <v>213311.81562239697</v>
      </c>
      <c r="K197" s="13"/>
      <c r="L197" s="84"/>
      <c r="M197" s="48"/>
      <c r="N197" s="84"/>
      <c r="O197" s="84"/>
    </row>
    <row r="198" spans="1:15" ht="16.5" thickBot="1">
      <c r="A198" s="14">
        <v>19</v>
      </c>
      <c r="C198" s="21" t="s">
        <v>184</v>
      </c>
      <c r="D198" s="13"/>
      <c r="E198" s="85">
        <v>151085</v>
      </c>
      <c r="F198" s="13"/>
      <c r="G198" s="13" t="s">
        <v>148</v>
      </c>
      <c r="H198" s="24">
        <f>+H195</f>
        <v>0.18381977148529607</v>
      </c>
      <c r="I198" s="13"/>
      <c r="J198" s="29">
        <f>+H198*E198</f>
        <v>27772.410174855959</v>
      </c>
      <c r="K198" s="13"/>
      <c r="L198" s="84"/>
      <c r="M198" s="48"/>
      <c r="N198" s="84"/>
      <c r="O198" s="84"/>
    </row>
    <row r="199" spans="1:15">
      <c r="A199" s="14">
        <v>20</v>
      </c>
      <c r="C199" s="21" t="s">
        <v>185</v>
      </c>
      <c r="D199" s="13"/>
      <c r="E199" s="13">
        <f>SUM(E192:E198)</f>
        <v>10888483</v>
      </c>
      <c r="F199" s="13"/>
      <c r="G199" s="13"/>
      <c r="H199" s="24"/>
      <c r="I199" s="13"/>
      <c r="J199" s="13">
        <f>SUM(J192:J198)</f>
        <v>1870933.89784594</v>
      </c>
      <c r="K199" s="13"/>
      <c r="L199" s="84"/>
      <c r="M199" s="48"/>
      <c r="N199" s="84"/>
      <c r="O199" s="84"/>
    </row>
    <row r="200" spans="1:15">
      <c r="A200" s="14"/>
      <c r="C200" s="21"/>
      <c r="D200" s="13"/>
      <c r="E200" s="13"/>
      <c r="F200" s="13"/>
      <c r="G200" s="13"/>
      <c r="H200" s="24"/>
      <c r="I200" s="13"/>
      <c r="J200" s="13"/>
      <c r="K200" s="13"/>
      <c r="L200" s="84"/>
      <c r="M200" s="48"/>
      <c r="N200" s="84"/>
      <c r="O200" s="84"/>
    </row>
    <row r="201" spans="1:15">
      <c r="A201" s="14" t="s">
        <v>186</v>
      </c>
      <c r="C201" s="21"/>
      <c r="D201" s="13"/>
      <c r="E201" s="13"/>
      <c r="F201" s="13"/>
      <c r="G201" s="13"/>
      <c r="H201" s="24"/>
      <c r="I201" s="13"/>
      <c r="J201" s="13"/>
      <c r="K201" s="13"/>
      <c r="L201" s="13"/>
      <c r="N201" s="13"/>
      <c r="O201" s="13"/>
    </row>
    <row r="202" spans="1:15">
      <c r="A202" s="14" t="s">
        <v>6</v>
      </c>
      <c r="C202" s="21" t="s">
        <v>187</v>
      </c>
      <c r="D202" s="13" t="s">
        <v>188</v>
      </c>
      <c r="E202" s="13"/>
      <c r="F202" s="13"/>
      <c r="H202" s="111"/>
      <c r="I202" s="13"/>
      <c r="K202" s="13"/>
      <c r="L202" s="13"/>
      <c r="N202" s="13"/>
      <c r="O202" s="13"/>
    </row>
    <row r="203" spans="1:15">
      <c r="A203" s="14">
        <v>21</v>
      </c>
      <c r="C203" s="112" t="s">
        <v>189</v>
      </c>
      <c r="D203" s="13"/>
      <c r="E203" s="113">
        <f>IF(E349&gt;0,1-(((1-E350)*(1-E349))/(1-E350*E349*E351)),0)</f>
        <v>0.381135</v>
      </c>
      <c r="F203" s="13"/>
      <c r="H203" s="111"/>
      <c r="I203" s="13"/>
      <c r="K203" s="13"/>
      <c r="L203" s="13"/>
      <c r="N203" s="13"/>
      <c r="O203" s="13"/>
    </row>
    <row r="204" spans="1:15">
      <c r="A204" s="14">
        <v>22</v>
      </c>
      <c r="C204" s="1" t="s">
        <v>190</v>
      </c>
      <c r="D204" s="13"/>
      <c r="E204" s="113">
        <f>IF(J293&gt;0,(E203/(1-E203))*(1-J290/J293),0)</f>
        <v>0.43727093366001429</v>
      </c>
      <c r="F204" s="13"/>
      <c r="H204" s="111"/>
      <c r="I204" s="13"/>
      <c r="K204" s="13"/>
      <c r="L204" s="13"/>
      <c r="N204" s="13"/>
      <c r="O204" s="13"/>
    </row>
    <row r="205" spans="1:15">
      <c r="A205" s="14"/>
      <c r="C205" s="21" t="s">
        <v>191</v>
      </c>
      <c r="D205" s="13"/>
      <c r="E205" s="13"/>
      <c r="F205" s="13"/>
      <c r="H205" s="111"/>
      <c r="I205" s="13"/>
      <c r="K205" s="13"/>
      <c r="L205" s="84"/>
      <c r="N205" s="84"/>
      <c r="O205" s="84"/>
    </row>
    <row r="206" spans="1:15">
      <c r="A206" s="14"/>
      <c r="C206" s="21" t="s">
        <v>192</v>
      </c>
      <c r="D206" s="13"/>
      <c r="E206" s="13"/>
      <c r="F206" s="13"/>
      <c r="H206" s="111"/>
      <c r="I206" s="13"/>
      <c r="K206" s="13"/>
      <c r="L206" s="13"/>
      <c r="N206" s="13"/>
      <c r="O206" s="13"/>
    </row>
    <row r="207" spans="1:15">
      <c r="A207" s="14">
        <v>23</v>
      </c>
      <c r="C207" s="112" t="s">
        <v>193</v>
      </c>
      <c r="D207" s="13"/>
      <c r="E207" s="114">
        <f>IF(E203&gt;0,1/(1-E203),0)</f>
        <v>1.615861294466483</v>
      </c>
      <c r="F207" s="13"/>
      <c r="H207" s="111"/>
      <c r="I207" s="13"/>
      <c r="K207" s="13"/>
      <c r="L207" s="13"/>
      <c r="N207" s="13"/>
      <c r="O207" s="13"/>
    </row>
    <row r="208" spans="1:15">
      <c r="A208" s="14">
        <v>24</v>
      </c>
      <c r="C208" s="21" t="s">
        <v>194</v>
      </c>
      <c r="D208" s="115"/>
      <c r="E208" s="26">
        <v>-404964</v>
      </c>
      <c r="F208" s="13"/>
      <c r="H208" s="111"/>
      <c r="I208" s="13"/>
      <c r="K208" s="13"/>
      <c r="L208" s="13"/>
      <c r="N208" s="13"/>
      <c r="O208" s="13"/>
    </row>
    <row r="209" spans="1:15">
      <c r="A209" s="14"/>
      <c r="C209" s="21"/>
      <c r="D209" s="13"/>
      <c r="E209" s="13"/>
      <c r="F209" s="13"/>
      <c r="H209" s="111"/>
      <c r="I209" s="13"/>
      <c r="K209" s="13"/>
      <c r="L209" s="13"/>
      <c r="N209" s="13"/>
      <c r="O209" s="13"/>
    </row>
    <row r="210" spans="1:15">
      <c r="A210" s="14">
        <v>25</v>
      </c>
      <c r="C210" s="112" t="s">
        <v>195</v>
      </c>
      <c r="D210" s="116"/>
      <c r="E210" s="13">
        <f>E204*E214</f>
        <v>22203014.308777586</v>
      </c>
      <c r="F210" s="13"/>
      <c r="G210" s="13" t="s">
        <v>87</v>
      </c>
      <c r="H210" s="24"/>
      <c r="I210" s="13"/>
      <c r="J210" s="13">
        <f>E204*J214</f>
        <v>4627641.0359394122</v>
      </c>
      <c r="K210" s="13"/>
      <c r="L210" s="84"/>
      <c r="M210" s="48"/>
      <c r="N210" s="84"/>
      <c r="O210" s="84"/>
    </row>
    <row r="211" spans="1:15" ht="16.5" thickBot="1">
      <c r="A211" s="14">
        <v>26</v>
      </c>
      <c r="C211" s="1" t="s">
        <v>196</v>
      </c>
      <c r="D211" s="116"/>
      <c r="E211" s="117">
        <f>E207*E208</f>
        <v>-654365.65325232479</v>
      </c>
      <c r="F211" s="13"/>
      <c r="G211" s="1" t="s">
        <v>125</v>
      </c>
      <c r="H211" s="24">
        <f>H113</f>
        <v>0.19229653849202041</v>
      </c>
      <c r="I211" s="13"/>
      <c r="J211" s="117">
        <f>H211*E211</f>
        <v>-125832.25002849176</v>
      </c>
      <c r="K211" s="13"/>
      <c r="L211" s="84"/>
      <c r="M211" s="48"/>
      <c r="N211" s="84"/>
      <c r="O211" s="84"/>
    </row>
    <row r="212" spans="1:15">
      <c r="A212" s="14">
        <v>27</v>
      </c>
      <c r="C212" s="118" t="s">
        <v>197</v>
      </c>
      <c r="D212" s="1" t="s">
        <v>198</v>
      </c>
      <c r="E212" s="119">
        <f>+E210+E211</f>
        <v>21548648.65552526</v>
      </c>
      <c r="F212" s="13"/>
      <c r="G212" s="13" t="s">
        <v>6</v>
      </c>
      <c r="H212" s="24" t="s">
        <v>6</v>
      </c>
      <c r="I212" s="13"/>
      <c r="J212" s="119">
        <f>+J210+J211</f>
        <v>4501808.7859109202</v>
      </c>
      <c r="K212" s="13"/>
      <c r="L212" s="84"/>
      <c r="M212" s="48"/>
      <c r="N212" s="84"/>
      <c r="O212" s="84"/>
    </row>
    <row r="213" spans="1:15">
      <c r="A213" s="14" t="s">
        <v>6</v>
      </c>
      <c r="D213" s="120"/>
      <c r="E213" s="13"/>
      <c r="F213" s="13"/>
      <c r="G213" s="13"/>
      <c r="H213" s="24"/>
      <c r="I213" s="13"/>
      <c r="J213" s="13"/>
      <c r="K213" s="13"/>
      <c r="L213" s="84"/>
      <c r="M213" s="48"/>
      <c r="N213" s="84"/>
      <c r="O213" s="84"/>
    </row>
    <row r="214" spans="1:15">
      <c r="A214" s="14">
        <v>28</v>
      </c>
      <c r="C214" s="21" t="s">
        <v>199</v>
      </c>
      <c r="D214" s="86"/>
      <c r="E214" s="13">
        <f>+$J293*E136</f>
        <v>50776332.474092171</v>
      </c>
      <c r="F214" s="13"/>
      <c r="G214" s="13" t="s">
        <v>87</v>
      </c>
      <c r="H214" s="111"/>
      <c r="I214" s="13"/>
      <c r="J214" s="13">
        <f>+$J293*J136</f>
        <v>10583006.277607931</v>
      </c>
      <c r="K214" s="13"/>
      <c r="L214" s="84"/>
      <c r="M214" s="48"/>
      <c r="N214" s="84"/>
      <c r="O214" s="84"/>
    </row>
    <row r="215" spans="1:15">
      <c r="A215" s="14"/>
      <c r="C215" s="118" t="s">
        <v>200</v>
      </c>
      <c r="E215" s="13"/>
      <c r="F215" s="13"/>
      <c r="G215" s="13"/>
      <c r="H215" s="111"/>
      <c r="I215" s="13"/>
      <c r="J215" s="13"/>
      <c r="K215" s="13"/>
      <c r="L215" s="13"/>
      <c r="N215" s="13"/>
      <c r="O215" s="13"/>
    </row>
    <row r="216" spans="1:15">
      <c r="A216" s="14"/>
      <c r="C216" s="21"/>
      <c r="E216" s="84"/>
      <c r="F216" s="13"/>
      <c r="G216" s="13"/>
      <c r="H216" s="111"/>
      <c r="I216" s="13"/>
      <c r="J216" s="84"/>
      <c r="K216" s="13"/>
      <c r="L216" s="13"/>
      <c r="N216" s="13"/>
      <c r="O216" s="13"/>
    </row>
    <row r="217" spans="1:15">
      <c r="A217" s="14">
        <v>29</v>
      </c>
      <c r="C217" s="21" t="s">
        <v>201</v>
      </c>
      <c r="D217" s="13"/>
      <c r="E217" s="78">
        <f>+E214+E212+E199+E188+E181</f>
        <v>120253806.12961742</v>
      </c>
      <c r="F217" s="13"/>
      <c r="G217" s="13"/>
      <c r="H217" s="13"/>
      <c r="I217" s="13"/>
      <c r="J217" s="84">
        <f>+J214+J212+J199+J188+J181</f>
        <v>31899903.398701832</v>
      </c>
      <c r="K217" s="8"/>
      <c r="L217" s="13"/>
      <c r="N217" s="13"/>
      <c r="O217" s="13"/>
    </row>
    <row r="218" spans="1:15">
      <c r="A218" s="14">
        <v>30</v>
      </c>
      <c r="C218" s="81" t="s">
        <v>202</v>
      </c>
      <c r="D218" s="35"/>
      <c r="E218" s="84"/>
      <c r="F218" s="13"/>
      <c r="G218" s="13"/>
      <c r="H218" s="13"/>
      <c r="I218" s="13"/>
      <c r="J218" s="84"/>
      <c r="K218" s="8"/>
      <c r="L218" s="13"/>
      <c r="N218" s="13"/>
      <c r="O218" s="13"/>
    </row>
    <row r="219" spans="1:15">
      <c r="C219" s="218" t="s">
        <v>203</v>
      </c>
      <c r="D219" s="218"/>
      <c r="E219" s="84"/>
      <c r="F219" s="13"/>
      <c r="G219" s="13"/>
      <c r="H219" s="13"/>
      <c r="I219" s="13"/>
      <c r="J219" s="84"/>
      <c r="K219" s="8"/>
      <c r="L219" s="13"/>
      <c r="N219" s="13"/>
      <c r="O219" s="13"/>
    </row>
    <row r="220" spans="1:15">
      <c r="A220" s="14"/>
      <c r="C220" s="81" t="s">
        <v>204</v>
      </c>
      <c r="D220" s="35"/>
      <c r="E220" s="26">
        <v>1623254.1926453908</v>
      </c>
      <c r="F220" s="13"/>
      <c r="G220" s="13"/>
      <c r="H220" s="13"/>
      <c r="I220" s="13"/>
      <c r="J220" s="26">
        <f>+E220</f>
        <v>1623254.1926453908</v>
      </c>
      <c r="K220" s="8"/>
      <c r="L220" s="13"/>
      <c r="N220" s="13"/>
      <c r="O220" s="13"/>
    </row>
    <row r="221" spans="1:15">
      <c r="A221" s="14"/>
      <c r="C221" s="81"/>
      <c r="D221" s="35"/>
      <c r="E221" s="22"/>
      <c r="F221" s="13"/>
      <c r="G221" s="13"/>
      <c r="H221" s="13"/>
      <c r="I221" s="13"/>
      <c r="J221" s="84"/>
      <c r="K221" s="8"/>
      <c r="L221" s="84"/>
      <c r="N221" s="84"/>
      <c r="O221" s="84"/>
    </row>
    <row r="222" spans="1:15">
      <c r="A222" s="14" t="s">
        <v>205</v>
      </c>
      <c r="C222" s="81" t="s">
        <v>206</v>
      </c>
      <c r="D222" s="35"/>
      <c r="E222" s="84"/>
      <c r="F222" s="13"/>
      <c r="G222" s="13"/>
      <c r="H222" s="13"/>
      <c r="I222" s="13"/>
      <c r="J222" s="84"/>
      <c r="K222" s="8"/>
      <c r="L222" s="13"/>
      <c r="N222" s="13"/>
      <c r="O222" s="13"/>
    </row>
    <row r="223" spans="1:15">
      <c r="C223" s="218" t="s">
        <v>203</v>
      </c>
      <c r="D223" s="218"/>
      <c r="E223" s="84"/>
      <c r="F223" s="13"/>
      <c r="G223" s="13"/>
      <c r="H223" s="13"/>
      <c r="I223" s="13"/>
      <c r="J223" s="84"/>
      <c r="K223" s="8"/>
      <c r="L223" s="13"/>
      <c r="N223" s="13"/>
      <c r="O223" s="13"/>
    </row>
    <row r="224" spans="1:15" ht="16.5" thickBot="1">
      <c r="A224" s="14"/>
      <c r="C224" s="81" t="s">
        <v>207</v>
      </c>
      <c r="D224" s="35"/>
      <c r="E224" s="26">
        <v>1392424.1280356396</v>
      </c>
      <c r="F224" s="13"/>
      <c r="G224" s="13"/>
      <c r="H224" s="13"/>
      <c r="I224" s="13"/>
      <c r="J224" s="26">
        <f>+E224</f>
        <v>1392424.1280356396</v>
      </c>
      <c r="K224" s="8"/>
      <c r="L224" s="13"/>
      <c r="N224" s="13"/>
      <c r="O224" s="13"/>
    </row>
    <row r="225" spans="1:15" ht="16.5" thickBot="1">
      <c r="A225" s="14">
        <v>31</v>
      </c>
      <c r="C225" s="21" t="s">
        <v>208</v>
      </c>
      <c r="D225" s="13"/>
      <c r="E225" s="121">
        <f>+E217-E220-E224</f>
        <v>117238127.8089364</v>
      </c>
      <c r="F225" s="13"/>
      <c r="G225" s="13"/>
      <c r="H225" s="13"/>
      <c r="I225" s="13"/>
      <c r="J225" s="121">
        <f>+J217-J220-J224</f>
        <v>28884225.078020804</v>
      </c>
      <c r="K225" s="8"/>
      <c r="L225" s="13"/>
      <c r="N225" s="13"/>
      <c r="O225" s="13"/>
    </row>
    <row r="226" spans="1:15" ht="16.5" thickTop="1">
      <c r="A226" s="14"/>
      <c r="C226" s="81" t="s">
        <v>209</v>
      </c>
      <c r="D226" s="13"/>
      <c r="E226" s="84"/>
      <c r="F226" s="13"/>
      <c r="G226" s="13"/>
      <c r="H226" s="13"/>
      <c r="I226" s="13"/>
      <c r="J226" s="84"/>
      <c r="K226" s="8"/>
      <c r="L226" s="13"/>
      <c r="N226" s="13"/>
      <c r="O226" s="13"/>
    </row>
    <row r="227" spans="1:15">
      <c r="A227" s="14"/>
      <c r="C227" s="21"/>
      <c r="D227" s="13"/>
      <c r="E227" s="84"/>
      <c r="F227" s="13"/>
      <c r="G227" s="13"/>
      <c r="H227" s="13"/>
      <c r="I227" s="13"/>
      <c r="J227" s="84"/>
      <c r="K227" s="8"/>
      <c r="L227" s="13"/>
      <c r="N227" s="13"/>
      <c r="O227" s="13"/>
    </row>
    <row r="228" spans="1:15">
      <c r="A228" s="14"/>
      <c r="C228" s="21"/>
      <c r="D228" s="13"/>
      <c r="E228" s="84"/>
      <c r="F228" s="13"/>
      <c r="G228" s="13"/>
      <c r="H228" s="13"/>
      <c r="I228" s="13"/>
      <c r="J228" s="84"/>
      <c r="K228" s="8"/>
      <c r="L228" s="13"/>
      <c r="N228" s="13"/>
      <c r="O228" s="13"/>
    </row>
    <row r="229" spans="1:15">
      <c r="A229" s="2"/>
      <c r="C229" s="21"/>
      <c r="D229" s="13"/>
      <c r="E229" s="84"/>
      <c r="F229" s="13"/>
      <c r="G229" s="13"/>
      <c r="H229" s="86"/>
      <c r="I229" s="13"/>
      <c r="J229" s="84"/>
      <c r="K229" s="22"/>
      <c r="L229" s="84"/>
      <c r="N229" s="84"/>
      <c r="O229" s="84"/>
    </row>
    <row r="230" spans="1:15">
      <c r="A230" s="2"/>
      <c r="C230" s="67"/>
      <c r="D230" s="13"/>
      <c r="E230" s="84"/>
      <c r="F230" s="13"/>
      <c r="G230" s="13"/>
      <c r="H230" s="86"/>
      <c r="I230" s="13"/>
      <c r="J230" s="84"/>
      <c r="K230" s="13"/>
      <c r="L230" s="13"/>
      <c r="N230" s="13"/>
      <c r="O230" s="13"/>
    </row>
    <row r="231" spans="1:15">
      <c r="A231" s="2"/>
      <c r="C231" s="67"/>
      <c r="D231" s="13"/>
      <c r="E231" s="84"/>
      <c r="F231" s="13"/>
      <c r="G231" s="13"/>
      <c r="H231" s="86"/>
      <c r="I231" s="13"/>
      <c r="J231" s="84"/>
      <c r="K231" s="13"/>
      <c r="L231" s="13"/>
      <c r="N231" s="13"/>
      <c r="O231" s="13"/>
    </row>
    <row r="232" spans="1:15">
      <c r="A232" s="2"/>
      <c r="C232" s="67"/>
      <c r="D232" s="13"/>
      <c r="E232" s="84"/>
      <c r="F232" s="13"/>
      <c r="G232" s="13"/>
      <c r="H232" s="86"/>
      <c r="I232" s="13"/>
      <c r="J232" s="84"/>
      <c r="K232" s="13"/>
      <c r="L232" s="119"/>
    </row>
    <row r="233" spans="1:15">
      <c r="C233" s="2"/>
      <c r="D233" s="2"/>
      <c r="E233" s="3"/>
      <c r="F233" s="2"/>
      <c r="G233" s="2"/>
      <c r="H233" s="2"/>
      <c r="I233" s="4"/>
      <c r="J233" s="14"/>
      <c r="K233" s="14"/>
      <c r="L233" s="6"/>
    </row>
    <row r="234" spans="1:15">
      <c r="C234" s="2"/>
      <c r="D234" s="2"/>
      <c r="E234" s="3"/>
      <c r="F234" s="2"/>
      <c r="G234" s="2"/>
      <c r="H234" s="2"/>
      <c r="I234" s="4"/>
      <c r="J234" s="5"/>
      <c r="K234" s="5"/>
      <c r="L234" s="6"/>
    </row>
    <row r="235" spans="1:15">
      <c r="C235" s="2"/>
      <c r="D235" s="2"/>
      <c r="E235" s="3"/>
      <c r="F235" s="2"/>
      <c r="G235" s="2"/>
      <c r="H235" s="2"/>
      <c r="I235" s="4"/>
      <c r="J235" s="4"/>
      <c r="L235" s="7" t="s">
        <v>1</v>
      </c>
    </row>
    <row r="236" spans="1:15">
      <c r="C236" s="2"/>
      <c r="D236" s="2"/>
      <c r="E236" s="3"/>
      <c r="F236" s="2"/>
      <c r="G236" s="2"/>
      <c r="H236" s="2"/>
      <c r="I236" s="4"/>
      <c r="J236" s="4"/>
      <c r="K236" s="8"/>
      <c r="L236" s="9" t="s">
        <v>210</v>
      </c>
    </row>
    <row r="237" spans="1:15">
      <c r="C237" s="2"/>
      <c r="D237" s="2"/>
      <c r="E237" s="3"/>
      <c r="F237" s="2"/>
      <c r="G237" s="2"/>
      <c r="H237" s="2"/>
      <c r="I237" s="4"/>
      <c r="J237" s="4"/>
      <c r="K237" s="8"/>
      <c r="L237" s="9"/>
    </row>
    <row r="238" spans="1:15">
      <c r="C238" s="2" t="s">
        <v>3</v>
      </c>
      <c r="D238" s="2"/>
      <c r="E238" s="3" t="s">
        <v>4</v>
      </c>
      <c r="F238" s="2"/>
      <c r="G238" s="2"/>
      <c r="H238" s="2"/>
      <c r="I238" s="4"/>
      <c r="J238" s="11" t="str">
        <f>J5</f>
        <v>For the 12 months ended 12/31/15</v>
      </c>
      <c r="K238" s="12"/>
      <c r="L238" s="12"/>
    </row>
    <row r="239" spans="1:15">
      <c r="C239" s="2"/>
      <c r="D239" s="13" t="s">
        <v>6</v>
      </c>
      <c r="E239" s="13" t="s">
        <v>7</v>
      </c>
      <c r="F239" s="13"/>
      <c r="G239" s="13"/>
      <c r="H239" s="13"/>
      <c r="I239" s="4"/>
      <c r="J239" s="4"/>
      <c r="K239" s="8"/>
      <c r="L239" s="10"/>
    </row>
    <row r="240" spans="1:15">
      <c r="A240" s="14"/>
      <c r="K240" s="13"/>
      <c r="L240" s="22"/>
    </row>
    <row r="241" spans="1:19">
      <c r="A241" s="14"/>
      <c r="E241" s="15" t="str">
        <f>E8</f>
        <v>Montana-Dakota Utilities Co.</v>
      </c>
      <c r="F241" s="16"/>
      <c r="G241" s="16"/>
      <c r="K241" s="13"/>
      <c r="L241" s="22"/>
    </row>
    <row r="242" spans="1:19">
      <c r="A242" s="14"/>
      <c r="D242" s="77" t="s">
        <v>211</v>
      </c>
      <c r="F242" s="8"/>
      <c r="G242" s="8"/>
      <c r="H242" s="8"/>
      <c r="I242" s="8"/>
      <c r="J242" s="8"/>
      <c r="K242" s="13"/>
      <c r="L242" s="22"/>
    </row>
    <row r="243" spans="1:19">
      <c r="A243" s="14" t="s">
        <v>8</v>
      </c>
      <c r="C243" s="77"/>
      <c r="D243" s="8"/>
      <c r="E243" s="8"/>
      <c r="F243" s="8"/>
      <c r="G243" s="8"/>
      <c r="H243" s="8"/>
      <c r="I243" s="8"/>
      <c r="J243" s="8"/>
      <c r="K243" s="13"/>
      <c r="L243" s="22"/>
    </row>
    <row r="244" spans="1:19" ht="16.5" thickBot="1">
      <c r="A244" s="18" t="s">
        <v>10</v>
      </c>
      <c r="C244" s="122" t="s">
        <v>212</v>
      </c>
      <c r="D244" s="10"/>
      <c r="E244" s="10"/>
      <c r="F244" s="10"/>
      <c r="G244" s="10"/>
      <c r="H244" s="10"/>
      <c r="I244" s="66"/>
      <c r="J244" s="66"/>
      <c r="K244" s="22"/>
      <c r="L244" s="22"/>
    </row>
    <row r="245" spans="1:19">
      <c r="A245" s="14"/>
      <c r="C245" s="122"/>
      <c r="D245" s="10"/>
      <c r="E245" s="10"/>
      <c r="F245" s="10"/>
      <c r="G245" s="10"/>
      <c r="H245" s="10"/>
      <c r="I245" s="10"/>
      <c r="J245" s="10"/>
      <c r="K245" s="22"/>
      <c r="L245" s="22"/>
    </row>
    <row r="246" spans="1:19">
      <c r="A246" s="14">
        <v>1</v>
      </c>
      <c r="C246" s="50" t="s">
        <v>213</v>
      </c>
      <c r="D246" s="10"/>
      <c r="E246" s="22"/>
      <c r="F246" s="22"/>
      <c r="G246" s="22"/>
      <c r="H246" s="22"/>
      <c r="I246" s="22"/>
      <c r="J246" s="22">
        <f>E93</f>
        <v>229347233</v>
      </c>
      <c r="K246" s="22"/>
      <c r="L246" s="22"/>
    </row>
    <row r="247" spans="1:19">
      <c r="A247" s="14">
        <v>2</v>
      </c>
      <c r="C247" s="50" t="s">
        <v>214</v>
      </c>
      <c r="D247" s="66"/>
      <c r="E247" s="66"/>
      <c r="F247" s="66"/>
      <c r="G247" s="66"/>
      <c r="H247" s="66"/>
      <c r="I247" s="66"/>
      <c r="J247" s="26">
        <v>0</v>
      </c>
      <c r="K247" s="22"/>
      <c r="L247" s="22"/>
    </row>
    <row r="248" spans="1:19" ht="16.5" thickBot="1">
      <c r="A248" s="14">
        <v>3</v>
      </c>
      <c r="C248" s="123" t="s">
        <v>215</v>
      </c>
      <c r="D248" s="124"/>
      <c r="E248" s="125"/>
      <c r="F248" s="22"/>
      <c r="G248" s="22"/>
      <c r="H248" s="126"/>
      <c r="I248" s="22"/>
      <c r="J248" s="85">
        <v>8755639.7699999996</v>
      </c>
      <c r="K248" s="22"/>
      <c r="L248" s="22"/>
    </row>
    <row r="249" spans="1:19">
      <c r="A249" s="14">
        <v>4</v>
      </c>
      <c r="C249" s="50" t="s">
        <v>216</v>
      </c>
      <c r="D249" s="10"/>
      <c r="E249" s="22"/>
      <c r="F249" s="22"/>
      <c r="G249" s="22"/>
      <c r="H249" s="126"/>
      <c r="I249" s="22"/>
      <c r="J249" s="22">
        <f>J246-J247-J248</f>
        <v>220591593.22999999</v>
      </c>
      <c r="K249" s="22"/>
      <c r="L249" s="22"/>
    </row>
    <row r="250" spans="1:19">
      <c r="A250" s="14"/>
      <c r="C250" s="66"/>
      <c r="D250" s="10"/>
      <c r="E250" s="22"/>
      <c r="F250" s="22"/>
      <c r="G250" s="22"/>
      <c r="H250" s="126"/>
      <c r="I250" s="22"/>
      <c r="J250" s="66"/>
      <c r="K250" s="22"/>
      <c r="L250" s="22"/>
    </row>
    <row r="251" spans="1:19">
      <c r="A251" s="14">
        <v>5</v>
      </c>
      <c r="C251" s="50" t="s">
        <v>217</v>
      </c>
      <c r="D251" s="127"/>
      <c r="E251" s="128"/>
      <c r="F251" s="128"/>
      <c r="G251" s="128"/>
      <c r="H251" s="129"/>
      <c r="I251" s="22" t="s">
        <v>218</v>
      </c>
      <c r="J251" s="89">
        <f>IF(J246&gt;0,J249/J246,0)</f>
        <v>0.96182365204292652</v>
      </c>
      <c r="K251" s="22"/>
      <c r="L251" s="22"/>
    </row>
    <row r="252" spans="1:19">
      <c r="A252" s="14"/>
      <c r="C252" s="66"/>
      <c r="D252" s="66"/>
      <c r="E252" s="66"/>
      <c r="F252" s="66"/>
      <c r="G252" s="66"/>
      <c r="H252" s="66"/>
      <c r="I252" s="66"/>
      <c r="J252" s="66"/>
      <c r="K252" s="22"/>
      <c r="L252" s="22"/>
      <c r="N252" s="130" t="s">
        <v>219</v>
      </c>
      <c r="O252" s="130"/>
      <c r="P252" s="130"/>
    </row>
    <row r="253" spans="1:19">
      <c r="A253" s="14"/>
      <c r="C253" s="67" t="s">
        <v>220</v>
      </c>
      <c r="D253" s="66"/>
      <c r="E253" s="66"/>
      <c r="F253" s="66"/>
      <c r="G253" s="66"/>
      <c r="H253" s="66"/>
      <c r="I253" s="66"/>
      <c r="J253" s="66"/>
      <c r="K253" s="22"/>
      <c r="L253" s="22"/>
      <c r="N253" s="131"/>
      <c r="O253" s="28"/>
      <c r="P253" s="132"/>
      <c r="Q253" s="131"/>
      <c r="R253" s="28"/>
      <c r="S253" s="28"/>
    </row>
    <row r="254" spans="1:19">
      <c r="A254" s="14"/>
      <c r="C254" s="66"/>
      <c r="D254" s="66"/>
      <c r="E254" s="66"/>
      <c r="F254" s="66"/>
      <c r="G254" s="66"/>
      <c r="H254" s="66"/>
      <c r="I254" s="66"/>
      <c r="J254" s="66"/>
      <c r="K254" s="22"/>
      <c r="L254" s="22"/>
      <c r="N254" s="219" t="s">
        <v>221</v>
      </c>
      <c r="O254" s="220"/>
      <c r="P254" s="220"/>
      <c r="Q254" s="220"/>
      <c r="R254" s="220"/>
      <c r="S254" s="221"/>
    </row>
    <row r="255" spans="1:19">
      <c r="A255" s="14">
        <v>6</v>
      </c>
      <c r="C255" s="66" t="s">
        <v>222</v>
      </c>
      <c r="D255" s="66"/>
      <c r="E255" s="10"/>
      <c r="F255" s="10"/>
      <c r="G255" s="10"/>
      <c r="H255" s="72"/>
      <c r="I255" s="10"/>
      <c r="J255" s="22">
        <f>E172</f>
        <v>12333855</v>
      </c>
      <c r="K255" s="22"/>
      <c r="L255" s="22"/>
      <c r="N255" s="133"/>
      <c r="O255" s="134"/>
      <c r="P255" s="135"/>
      <c r="Q255" s="136"/>
      <c r="R255" s="134"/>
      <c r="S255" s="137"/>
    </row>
    <row r="256" spans="1:19" ht="16.5" thickBot="1">
      <c r="A256" s="14">
        <v>7</v>
      </c>
      <c r="C256" s="123" t="s">
        <v>223</v>
      </c>
      <c r="D256" s="124"/>
      <c r="E256" s="125"/>
      <c r="F256" s="125"/>
      <c r="G256" s="22"/>
      <c r="H256" s="22"/>
      <c r="I256" s="22"/>
      <c r="J256" s="85">
        <v>1462448</v>
      </c>
      <c r="K256" s="22"/>
      <c r="L256" s="22"/>
      <c r="M256" s="50"/>
      <c r="N256" s="138">
        <f>486945+975503</f>
        <v>1462448</v>
      </c>
      <c r="O256" s="139" t="s">
        <v>224</v>
      </c>
      <c r="P256" s="135"/>
      <c r="Q256" s="136"/>
      <c r="R256" s="134"/>
      <c r="S256" s="137"/>
    </row>
    <row r="257" spans="1:19">
      <c r="A257" s="14">
        <v>8</v>
      </c>
      <c r="C257" s="50" t="s">
        <v>225</v>
      </c>
      <c r="D257" s="127"/>
      <c r="E257" s="128"/>
      <c r="F257" s="128"/>
      <c r="G257" s="128"/>
      <c r="H257" s="129"/>
      <c r="I257" s="128"/>
      <c r="J257" s="22">
        <f>+J255-J256</f>
        <v>10871407</v>
      </c>
      <c r="K257" s="66"/>
      <c r="N257" s="140">
        <v>732634</v>
      </c>
      <c r="O257" s="52" t="s">
        <v>226</v>
      </c>
      <c r="P257" s="141"/>
      <c r="Q257" s="141"/>
      <c r="R257" s="142"/>
      <c r="S257" s="143"/>
    </row>
    <row r="258" spans="1:19">
      <c r="A258" s="14"/>
      <c r="C258" s="50"/>
      <c r="D258" s="10"/>
      <c r="E258" s="22"/>
      <c r="F258" s="22"/>
      <c r="G258" s="22"/>
      <c r="H258" s="22"/>
      <c r="I258" s="66"/>
      <c r="J258" s="66"/>
      <c r="K258" s="66"/>
      <c r="N258" s="144">
        <f>N256-N257</f>
        <v>729814</v>
      </c>
      <c r="O258" s="52" t="s">
        <v>227</v>
      </c>
      <c r="P258" s="142"/>
      <c r="Q258" s="142"/>
      <c r="R258" s="142"/>
      <c r="S258" s="143"/>
    </row>
    <row r="259" spans="1:19">
      <c r="A259" s="14">
        <v>9</v>
      </c>
      <c r="C259" s="50" t="s">
        <v>228</v>
      </c>
      <c r="D259" s="10"/>
      <c r="E259" s="22"/>
      <c r="F259" s="22"/>
      <c r="G259" s="22"/>
      <c r="H259" s="22"/>
      <c r="I259" s="22"/>
      <c r="J259" s="105">
        <f>IF(J255&gt;0,J257/J255,0)</f>
        <v>0.88142815040390854</v>
      </c>
      <c r="K259" s="66"/>
      <c r="N259" s="145"/>
      <c r="O259" s="146" t="s">
        <v>229</v>
      </c>
      <c r="P259" s="147"/>
      <c r="Q259" s="147"/>
      <c r="R259" s="134"/>
      <c r="S259" s="137"/>
    </row>
    <row r="260" spans="1:19">
      <c r="A260" s="14">
        <v>10</v>
      </c>
      <c r="C260" s="50" t="s">
        <v>230</v>
      </c>
      <c r="D260" s="10"/>
      <c r="E260" s="22"/>
      <c r="F260" s="22"/>
      <c r="G260" s="22"/>
      <c r="H260" s="22"/>
      <c r="I260" s="10" t="s">
        <v>19</v>
      </c>
      <c r="J260" s="148">
        <f>J251</f>
        <v>0.96182365204292652</v>
      </c>
      <c r="K260" s="66"/>
      <c r="N260" s="138">
        <v>0</v>
      </c>
      <c r="O260" s="147" t="s">
        <v>231</v>
      </c>
      <c r="P260" s="149"/>
      <c r="Q260" s="147"/>
      <c r="R260" s="134"/>
      <c r="S260" s="137"/>
    </row>
    <row r="261" spans="1:19">
      <c r="A261" s="14">
        <v>11</v>
      </c>
      <c r="C261" s="50" t="s">
        <v>232</v>
      </c>
      <c r="D261" s="10"/>
      <c r="E261" s="10"/>
      <c r="F261" s="10"/>
      <c r="G261" s="10"/>
      <c r="H261" s="10"/>
      <c r="I261" s="10" t="s">
        <v>233</v>
      </c>
      <c r="J261" s="150">
        <f>+J260*J259</f>
        <v>0.84777844263492919</v>
      </c>
      <c r="K261" s="66"/>
      <c r="N261" s="151">
        <v>0</v>
      </c>
      <c r="O261" s="147" t="s">
        <v>234</v>
      </c>
      <c r="P261" s="149"/>
      <c r="Q261" s="147"/>
      <c r="R261" s="134"/>
      <c r="S261" s="137"/>
    </row>
    <row r="262" spans="1:19">
      <c r="A262" s="14"/>
      <c r="D262" s="8"/>
      <c r="E262" s="13"/>
      <c r="F262" s="13"/>
      <c r="G262" s="13"/>
      <c r="H262" s="152"/>
      <c r="I262" s="13"/>
      <c r="N262" s="140">
        <v>54390</v>
      </c>
      <c r="O262" s="147" t="s">
        <v>235</v>
      </c>
      <c r="P262" s="149"/>
      <c r="Q262" s="153"/>
      <c r="R262" s="134"/>
      <c r="S262" s="137"/>
    </row>
    <row r="263" spans="1:19">
      <c r="A263" s="14" t="s">
        <v>6</v>
      </c>
      <c r="C263" s="21" t="s">
        <v>236</v>
      </c>
      <c r="D263" s="13"/>
      <c r="E263" s="13"/>
      <c r="F263" s="13"/>
      <c r="G263" s="13"/>
      <c r="H263" s="13"/>
      <c r="I263" s="13"/>
      <c r="J263" s="13"/>
      <c r="K263" s="13"/>
      <c r="L263" s="22"/>
      <c r="N263" s="144">
        <f>SUM(N260:N262)</f>
        <v>54390</v>
      </c>
      <c r="O263" s="154" t="s">
        <v>237</v>
      </c>
      <c r="P263" s="135"/>
      <c r="Q263" s="136"/>
      <c r="R263" s="134"/>
      <c r="S263" s="137"/>
    </row>
    <row r="264" spans="1:19" ht="16.5" thickBot="1">
      <c r="A264" s="14" t="s">
        <v>6</v>
      </c>
      <c r="C264" s="21"/>
      <c r="D264" s="29" t="s">
        <v>238</v>
      </c>
      <c r="E264" s="155" t="s">
        <v>239</v>
      </c>
      <c r="F264" s="155" t="s">
        <v>19</v>
      </c>
      <c r="G264" s="13"/>
      <c r="H264" s="155" t="s">
        <v>240</v>
      </c>
      <c r="I264" s="13"/>
      <c r="J264" s="13"/>
      <c r="K264" s="13"/>
      <c r="L264" s="22"/>
      <c r="N264" s="156">
        <f>N258-N263</f>
        <v>675424</v>
      </c>
      <c r="O264" s="157" t="s">
        <v>241</v>
      </c>
      <c r="P264" s="158"/>
      <c r="Q264" s="159"/>
      <c r="R264" s="160"/>
      <c r="S264" s="161"/>
    </row>
    <row r="265" spans="1:19">
      <c r="A265" s="14">
        <v>12</v>
      </c>
      <c r="C265" s="21" t="s">
        <v>85</v>
      </c>
      <c r="D265" s="13" t="s">
        <v>242</v>
      </c>
      <c r="E265" s="26">
        <v>7910372</v>
      </c>
      <c r="F265" s="162">
        <v>0</v>
      </c>
      <c r="G265" s="162"/>
      <c r="H265" s="13">
        <f>E265*F265</f>
        <v>0</v>
      </c>
      <c r="I265" s="13"/>
      <c r="J265" s="13"/>
      <c r="K265" s="13"/>
      <c r="L265" s="22"/>
    </row>
    <row r="266" spans="1:19">
      <c r="A266" s="14">
        <v>13</v>
      </c>
      <c r="C266" s="21" t="s">
        <v>88</v>
      </c>
      <c r="D266" s="13" t="s">
        <v>243</v>
      </c>
      <c r="E266" s="26">
        <v>3420222</v>
      </c>
      <c r="F266" s="162">
        <f>+J251</f>
        <v>0.96182365204292652</v>
      </c>
      <c r="G266" s="162"/>
      <c r="H266" s="13">
        <f>E266*F266</f>
        <v>3289650.414837562</v>
      </c>
      <c r="I266" s="13"/>
      <c r="J266" s="13"/>
      <c r="K266" s="13"/>
      <c r="L266" s="22"/>
    </row>
    <row r="267" spans="1:19">
      <c r="A267" s="14">
        <v>14</v>
      </c>
      <c r="C267" s="21" t="s">
        <v>90</v>
      </c>
      <c r="D267" s="13" t="s">
        <v>244</v>
      </c>
      <c r="E267" s="26">
        <v>8846858</v>
      </c>
      <c r="F267" s="162">
        <v>0</v>
      </c>
      <c r="G267" s="162"/>
      <c r="H267" s="13">
        <f>E267*F267</f>
        <v>0</v>
      </c>
      <c r="I267" s="13"/>
      <c r="J267" s="163" t="s">
        <v>245</v>
      </c>
      <c r="K267" s="13"/>
      <c r="L267" s="22"/>
    </row>
    <row r="268" spans="1:19" ht="16.5" thickBot="1">
      <c r="A268" s="14">
        <v>15</v>
      </c>
      <c r="C268" s="21" t="s">
        <v>246</v>
      </c>
      <c r="D268" s="13" t="s">
        <v>247</v>
      </c>
      <c r="E268" s="85">
        <v>2155769</v>
      </c>
      <c r="F268" s="162">
        <v>0</v>
      </c>
      <c r="G268" s="162"/>
      <c r="H268" s="29">
        <f>E268*F268</f>
        <v>0</v>
      </c>
      <c r="I268" s="13"/>
      <c r="J268" s="18" t="s">
        <v>248</v>
      </c>
      <c r="K268" s="13"/>
      <c r="L268" s="22"/>
    </row>
    <row r="269" spans="1:19">
      <c r="A269" s="14">
        <v>16</v>
      </c>
      <c r="C269" s="21" t="s">
        <v>249</v>
      </c>
      <c r="D269" s="13"/>
      <c r="E269" s="13">
        <f>SUM(E265:E268)</f>
        <v>22333221</v>
      </c>
      <c r="F269" s="13"/>
      <c r="G269" s="13"/>
      <c r="H269" s="13">
        <f>SUM(H265:H268)</f>
        <v>3289650.414837562</v>
      </c>
      <c r="I269" s="69" t="s">
        <v>250</v>
      </c>
      <c r="J269" s="83">
        <f>IF(H269&gt;0,H269/E269,0)</f>
        <v>0.14729852065842011</v>
      </c>
      <c r="K269" s="152" t="s">
        <v>250</v>
      </c>
      <c r="L269" s="22" t="s">
        <v>251</v>
      </c>
    </row>
    <row r="270" spans="1:19">
      <c r="A270" s="14"/>
      <c r="C270" s="21"/>
      <c r="D270" s="13"/>
      <c r="E270" s="13"/>
      <c r="F270" s="13"/>
      <c r="G270" s="13"/>
      <c r="H270" s="13"/>
      <c r="I270" s="13"/>
      <c r="J270" s="13"/>
      <c r="K270" s="13"/>
      <c r="L270" s="22"/>
    </row>
    <row r="271" spans="1:19">
      <c r="A271" s="14"/>
      <c r="C271" s="21" t="s">
        <v>252</v>
      </c>
      <c r="D271" s="13"/>
      <c r="E271" s="13"/>
      <c r="F271" s="13"/>
      <c r="G271" s="13"/>
      <c r="H271" s="13"/>
      <c r="I271" s="13"/>
      <c r="J271" s="13"/>
      <c r="K271" s="13"/>
      <c r="L271" s="22"/>
    </row>
    <row r="272" spans="1:19">
      <c r="A272" s="14"/>
      <c r="C272" s="21"/>
      <c r="D272" s="13"/>
      <c r="E272" s="73" t="s">
        <v>239</v>
      </c>
      <c r="F272" s="13"/>
      <c r="G272" s="13"/>
      <c r="H272" s="152" t="s">
        <v>253</v>
      </c>
      <c r="I272" s="111" t="s">
        <v>6</v>
      </c>
      <c r="J272" s="86" t="str">
        <f>+J267</f>
        <v>W&amp;S Allocator</v>
      </c>
    </row>
    <row r="273" spans="1:19">
      <c r="A273" s="14">
        <v>17</v>
      </c>
      <c r="C273" s="21" t="s">
        <v>254</v>
      </c>
      <c r="D273" s="13" t="s">
        <v>255</v>
      </c>
      <c r="E273" s="26">
        <v>1446489514</v>
      </c>
      <c r="F273" s="13"/>
      <c r="H273" s="14" t="s">
        <v>256</v>
      </c>
      <c r="I273" s="164"/>
      <c r="J273" s="14" t="s">
        <v>257</v>
      </c>
      <c r="K273" s="13"/>
      <c r="L273" s="72" t="s">
        <v>97</v>
      </c>
    </row>
    <row r="274" spans="1:19">
      <c r="A274" s="14">
        <v>18</v>
      </c>
      <c r="C274" s="21" t="s">
        <v>258</v>
      </c>
      <c r="D274" s="13" t="s">
        <v>259</v>
      </c>
      <c r="E274" s="26">
        <v>501358601</v>
      </c>
      <c r="F274" s="13"/>
      <c r="H274" s="24">
        <f>IF(E276&gt;0,E273/E276,0)</f>
        <v>0.74260898622478066</v>
      </c>
      <c r="I274" s="152" t="s">
        <v>260</v>
      </c>
      <c r="J274" s="24">
        <f>J269</f>
        <v>0.14729852065842011</v>
      </c>
      <c r="K274" s="111" t="s">
        <v>250</v>
      </c>
      <c r="L274" s="165">
        <f>J274*H274</f>
        <v>0.10938520509855927</v>
      </c>
    </row>
    <row r="275" spans="1:19" ht="16.5" thickBot="1">
      <c r="A275" s="14">
        <v>19</v>
      </c>
      <c r="C275" s="166" t="s">
        <v>261</v>
      </c>
      <c r="D275" s="29" t="s">
        <v>262</v>
      </c>
      <c r="E275" s="85">
        <v>0</v>
      </c>
      <c r="F275" s="13"/>
      <c r="G275" s="13"/>
      <c r="H275" s="13" t="s">
        <v>6</v>
      </c>
      <c r="I275" s="13"/>
      <c r="J275" s="13"/>
      <c r="K275" s="13"/>
      <c r="L275" s="22"/>
    </row>
    <row r="276" spans="1:19">
      <c r="A276" s="14">
        <v>20</v>
      </c>
      <c r="C276" s="21" t="s">
        <v>263</v>
      </c>
      <c r="D276" s="13"/>
      <c r="E276" s="13">
        <f>E273+E274+E275</f>
        <v>1947848115</v>
      </c>
      <c r="F276" s="13"/>
      <c r="G276" s="13"/>
      <c r="H276" s="13"/>
      <c r="I276" s="13"/>
      <c r="J276" s="13"/>
      <c r="K276" s="13"/>
      <c r="L276" s="22"/>
    </row>
    <row r="277" spans="1:19">
      <c r="A277" s="14"/>
      <c r="C277" s="21"/>
      <c r="D277" s="13"/>
      <c r="F277" s="13"/>
      <c r="G277" s="13"/>
      <c r="H277" s="13"/>
      <c r="I277" s="13"/>
      <c r="J277" s="13"/>
      <c r="K277" s="13"/>
      <c r="L277" s="22"/>
    </row>
    <row r="278" spans="1:19" ht="16.5" thickBot="1">
      <c r="A278" s="14"/>
      <c r="B278" s="4"/>
      <c r="C278" s="2" t="s">
        <v>264</v>
      </c>
      <c r="D278" s="13"/>
      <c r="E278" s="13"/>
      <c r="F278" s="13"/>
      <c r="G278" s="13"/>
      <c r="H278" s="13"/>
      <c r="I278" s="13"/>
      <c r="J278" s="155" t="s">
        <v>239</v>
      </c>
      <c r="K278" s="13"/>
      <c r="L278" s="22"/>
      <c r="N278" s="131"/>
      <c r="O278" s="28"/>
      <c r="P278" s="132"/>
      <c r="Q278" s="131"/>
      <c r="R278" s="28"/>
      <c r="S278" s="28"/>
    </row>
    <row r="279" spans="1:19">
      <c r="A279" s="14">
        <v>21</v>
      </c>
      <c r="B279" s="4"/>
      <c r="C279" s="4"/>
      <c r="D279" s="13" t="s">
        <v>265</v>
      </c>
      <c r="E279" s="13"/>
      <c r="F279" s="13"/>
      <c r="G279" s="13"/>
      <c r="H279" s="13"/>
      <c r="I279" s="13"/>
      <c r="J279" s="167">
        <v>27048591</v>
      </c>
      <c r="K279" s="13"/>
      <c r="L279" s="22"/>
      <c r="N279" s="131"/>
      <c r="O279" s="28"/>
      <c r="P279" s="132"/>
      <c r="Q279" s="131"/>
      <c r="R279" s="28"/>
      <c r="S279" s="28"/>
    </row>
    <row r="280" spans="1:19">
      <c r="A280" s="14"/>
      <c r="C280" s="21"/>
      <c r="D280" s="13"/>
      <c r="E280" s="13"/>
      <c r="F280" s="13"/>
      <c r="G280" s="13"/>
      <c r="H280" s="13"/>
      <c r="I280" s="13"/>
      <c r="J280" s="13"/>
      <c r="K280" s="13"/>
      <c r="L280" s="22"/>
    </row>
    <row r="281" spans="1:19">
      <c r="A281" s="14">
        <v>22</v>
      </c>
      <c r="B281" s="4"/>
      <c r="C281" s="2"/>
      <c r="D281" s="13" t="s">
        <v>266</v>
      </c>
      <c r="E281" s="13"/>
      <c r="F281" s="13"/>
      <c r="G281" s="13"/>
      <c r="H281" s="13"/>
      <c r="I281" s="22"/>
      <c r="J281" s="168">
        <v>685000</v>
      </c>
      <c r="K281" s="13"/>
      <c r="L281" s="22"/>
    </row>
    <row r="282" spans="1:19">
      <c r="A282" s="14"/>
      <c r="B282" s="4"/>
      <c r="C282" s="2"/>
      <c r="D282" s="13"/>
      <c r="E282" s="13"/>
      <c r="F282" s="13"/>
      <c r="G282" s="13"/>
      <c r="H282" s="13"/>
      <c r="I282" s="13"/>
      <c r="J282" s="13"/>
      <c r="K282" s="13"/>
      <c r="L282" s="22"/>
    </row>
    <row r="283" spans="1:19">
      <c r="A283" s="14"/>
      <c r="B283" s="4"/>
      <c r="C283" s="2" t="s">
        <v>267</v>
      </c>
      <c r="D283" s="13"/>
      <c r="E283" s="13"/>
      <c r="F283" s="13"/>
      <c r="G283" s="13"/>
      <c r="H283" s="13"/>
      <c r="I283" s="13"/>
      <c r="J283" s="13"/>
      <c r="K283" s="13"/>
      <c r="L283" s="22"/>
    </row>
    <row r="284" spans="1:19">
      <c r="A284" s="14">
        <v>23</v>
      </c>
      <c r="B284" s="4"/>
      <c r="C284" s="2"/>
      <c r="D284" s="13" t="s">
        <v>268</v>
      </c>
      <c r="E284" s="4"/>
      <c r="F284" s="13"/>
      <c r="G284" s="13"/>
      <c r="H284" s="13"/>
      <c r="I284" s="13"/>
      <c r="J284" s="26">
        <v>3035187077</v>
      </c>
      <c r="K284" s="13"/>
      <c r="L284" s="22"/>
    </row>
    <row r="285" spans="1:19">
      <c r="A285" s="14">
        <v>24</v>
      </c>
      <c r="B285" s="4"/>
      <c r="C285" s="2"/>
      <c r="D285" s="13" t="s">
        <v>269</v>
      </c>
      <c r="E285" s="13"/>
      <c r="F285" s="13"/>
      <c r="G285" s="13"/>
      <c r="H285" s="13"/>
      <c r="I285" s="13"/>
      <c r="J285" s="169">
        <f>-E291</f>
        <v>-15000000</v>
      </c>
      <c r="K285" s="13"/>
      <c r="L285" s="22"/>
    </row>
    <row r="286" spans="1:19" ht="16.5" thickBot="1">
      <c r="A286" s="14">
        <v>25</v>
      </c>
      <c r="B286" s="4"/>
      <c r="C286" s="2"/>
      <c r="D286" s="13" t="s">
        <v>270</v>
      </c>
      <c r="E286" s="13"/>
      <c r="F286" s="13"/>
      <c r="G286" s="13"/>
      <c r="H286" s="13"/>
      <c r="I286" s="13"/>
      <c r="J286" s="85">
        <v>-2490766000</v>
      </c>
      <c r="K286" s="13"/>
      <c r="L286" s="22"/>
    </row>
    <row r="287" spans="1:19">
      <c r="A287" s="14">
        <v>26</v>
      </c>
      <c r="B287" s="4"/>
      <c r="C287" s="4"/>
      <c r="D287" s="13" t="s">
        <v>271</v>
      </c>
      <c r="E287" s="4" t="s">
        <v>272</v>
      </c>
      <c r="F287" s="4"/>
      <c r="G287" s="4"/>
      <c r="H287" s="4"/>
      <c r="I287" s="4"/>
      <c r="J287" s="13">
        <f>+J284+J285+J286</f>
        <v>529421077</v>
      </c>
      <c r="K287" s="13"/>
      <c r="L287" s="22"/>
    </row>
    <row r="288" spans="1:19">
      <c r="A288" s="14"/>
      <c r="C288" s="21"/>
      <c r="D288" s="13"/>
      <c r="E288" s="13"/>
      <c r="F288" s="13"/>
      <c r="G288" s="13"/>
      <c r="H288" s="152" t="s">
        <v>273</v>
      </c>
      <c r="I288" s="13"/>
      <c r="J288" s="13"/>
      <c r="K288" s="13"/>
      <c r="L288" s="22"/>
    </row>
    <row r="289" spans="1:16" ht="16.5" thickBot="1">
      <c r="A289" s="14"/>
      <c r="C289" s="21"/>
      <c r="D289" s="13"/>
      <c r="E289" s="18" t="s">
        <v>239</v>
      </c>
      <c r="F289" s="18" t="s">
        <v>274</v>
      </c>
      <c r="G289" s="13"/>
      <c r="H289" s="18" t="s">
        <v>275</v>
      </c>
      <c r="I289" s="13"/>
      <c r="J289" s="18" t="s">
        <v>276</v>
      </c>
      <c r="K289" s="13"/>
      <c r="L289" s="22"/>
    </row>
    <row r="290" spans="1:16">
      <c r="A290" s="14">
        <v>27</v>
      </c>
      <c r="C290" s="2" t="s">
        <v>277</v>
      </c>
      <c r="E290" s="26">
        <v>536511000</v>
      </c>
      <c r="F290" s="170">
        <f>IF($E$293&gt;0,E290/$E$293,0)</f>
        <v>0.49634108508373925</v>
      </c>
      <c r="G290" s="171"/>
      <c r="H290" s="171">
        <f>IF(E290&gt;0,J279/E290,0)</f>
        <v>5.0415724933878338E-2</v>
      </c>
      <c r="J290" s="171">
        <f>H290*F290</f>
        <v>2.5023395618964502E-2</v>
      </c>
      <c r="K290" s="172" t="s">
        <v>278</v>
      </c>
    </row>
    <row r="291" spans="1:16">
      <c r="A291" s="14">
        <v>28</v>
      </c>
      <c r="C291" s="2" t="s">
        <v>279</v>
      </c>
      <c r="E291" s="26">
        <v>15000000</v>
      </c>
      <c r="F291" s="170">
        <f>IF($E$293&gt;0,E291/$E$293,0)</f>
        <v>1.387691263786966E-2</v>
      </c>
      <c r="G291" s="171"/>
      <c r="H291" s="171">
        <f>IF(E291&gt;0,J281/E291,0)</f>
        <v>4.5666666666666668E-2</v>
      </c>
      <c r="J291" s="171">
        <f>H291*F291</f>
        <v>6.3371234379604776E-4</v>
      </c>
      <c r="K291" s="13"/>
    </row>
    <row r="292" spans="1:16" ht="16.5" thickBot="1">
      <c r="A292" s="14">
        <v>29</v>
      </c>
      <c r="C292" s="2" t="s">
        <v>280</v>
      </c>
      <c r="E292" s="29">
        <f>J287</f>
        <v>529421077</v>
      </c>
      <c r="F292" s="170">
        <f>IF($E$293&gt;0,E292/$E$293,0)</f>
        <v>0.48978200227839108</v>
      </c>
      <c r="G292" s="171"/>
      <c r="H292" s="173">
        <v>0.12379999999999999</v>
      </c>
      <c r="J292" s="174">
        <f>H292*F292</f>
        <v>6.0635011882064813E-2</v>
      </c>
      <c r="K292" s="13"/>
    </row>
    <row r="293" spans="1:16">
      <c r="A293" s="14">
        <v>30</v>
      </c>
      <c r="C293" s="21" t="s">
        <v>281</v>
      </c>
      <c r="E293" s="13">
        <f>E292+E291+E290</f>
        <v>1080932077</v>
      </c>
      <c r="F293" s="13" t="s">
        <v>6</v>
      </c>
      <c r="G293" s="13"/>
      <c r="H293" s="13"/>
      <c r="I293" s="13"/>
      <c r="J293" s="171">
        <f>SUM(J290:J292)</f>
        <v>8.6292119844825363E-2</v>
      </c>
      <c r="K293" s="172" t="s">
        <v>282</v>
      </c>
    </row>
    <row r="294" spans="1:16">
      <c r="F294" s="13"/>
      <c r="G294" s="13"/>
      <c r="H294" s="13"/>
      <c r="I294" s="13"/>
    </row>
    <row r="295" spans="1:16">
      <c r="A295" s="14"/>
      <c r="L295" s="22"/>
    </row>
    <row r="296" spans="1:16">
      <c r="A296" s="14"/>
      <c r="C296" s="2" t="s">
        <v>283</v>
      </c>
      <c r="D296" s="4"/>
      <c r="E296" s="4"/>
      <c r="F296" s="4"/>
      <c r="G296" s="4"/>
      <c r="H296" s="4"/>
      <c r="I296" s="4"/>
      <c r="J296" s="4"/>
      <c r="K296" s="4"/>
      <c r="L296" s="50"/>
    </row>
    <row r="297" spans="1:16" ht="16.5" thickBot="1">
      <c r="A297" s="14"/>
      <c r="C297" s="2"/>
      <c r="D297" s="2"/>
      <c r="E297" s="2"/>
      <c r="F297" s="2"/>
      <c r="G297" s="2"/>
      <c r="H297" s="2"/>
      <c r="I297" s="2"/>
      <c r="J297" s="18" t="s">
        <v>284</v>
      </c>
      <c r="K297" s="175"/>
    </row>
    <row r="298" spans="1:16">
      <c r="A298" s="14"/>
      <c r="C298" s="2" t="s">
        <v>285</v>
      </c>
      <c r="D298" s="4"/>
      <c r="E298" s="4" t="s">
        <v>286</v>
      </c>
      <c r="F298" s="4" t="s">
        <v>287</v>
      </c>
      <c r="G298" s="4"/>
      <c r="H298" s="176" t="s">
        <v>6</v>
      </c>
      <c r="I298" s="177"/>
      <c r="J298" s="178"/>
      <c r="K298" s="178"/>
    </row>
    <row r="299" spans="1:16">
      <c r="A299" s="14">
        <v>31</v>
      </c>
      <c r="C299" s="1" t="s">
        <v>288</v>
      </c>
      <c r="D299" s="4"/>
      <c r="E299" s="4"/>
      <c r="G299" s="4"/>
      <c r="I299" s="177"/>
      <c r="J299" s="179">
        <v>0</v>
      </c>
      <c r="K299" s="180"/>
    </row>
    <row r="300" spans="1:16" ht="16.5" thickBot="1">
      <c r="A300" s="14">
        <v>32</v>
      </c>
      <c r="C300" s="95" t="s">
        <v>289</v>
      </c>
      <c r="D300" s="181"/>
      <c r="E300" s="95"/>
      <c r="F300" s="182"/>
      <c r="G300" s="182"/>
      <c r="H300" s="182"/>
      <c r="I300" s="4"/>
      <c r="J300" s="183">
        <v>0</v>
      </c>
      <c r="K300" s="184"/>
    </row>
    <row r="301" spans="1:16">
      <c r="A301" s="14">
        <v>33</v>
      </c>
      <c r="C301" s="1" t="s">
        <v>290</v>
      </c>
      <c r="D301" s="8"/>
      <c r="F301" s="4"/>
      <c r="G301" s="4" t="s">
        <v>291</v>
      </c>
      <c r="H301" s="4"/>
      <c r="I301" s="4"/>
      <c r="J301" s="185">
        <f>+J299-J300</f>
        <v>0</v>
      </c>
      <c r="K301" s="180"/>
      <c r="N301" s="48"/>
      <c r="O301" s="48"/>
    </row>
    <row r="302" spans="1:16">
      <c r="A302" s="14"/>
      <c r="C302" s="1" t="s">
        <v>6</v>
      </c>
      <c r="D302" s="8"/>
      <c r="F302" s="4"/>
      <c r="G302" s="4"/>
      <c r="H302" s="64"/>
      <c r="I302" s="4"/>
      <c r="J302" s="186" t="s">
        <v>6</v>
      </c>
      <c r="K302" s="178"/>
      <c r="L302" s="187"/>
      <c r="N302" s="48"/>
      <c r="O302" s="48"/>
    </row>
    <row r="303" spans="1:16">
      <c r="A303" s="14">
        <v>34</v>
      </c>
      <c r="C303" s="2" t="s">
        <v>292</v>
      </c>
      <c r="D303" s="8"/>
      <c r="F303" s="4"/>
      <c r="G303" s="4"/>
      <c r="H303" s="188"/>
      <c r="I303" s="4"/>
      <c r="J303" s="189">
        <v>1946172</v>
      </c>
      <c r="K303" s="178"/>
      <c r="L303" s="190"/>
      <c r="M303" s="48"/>
      <c r="N303" s="191"/>
      <c r="O303" s="48"/>
      <c r="P303" s="48"/>
    </row>
    <row r="304" spans="1:16">
      <c r="A304" s="14"/>
      <c r="D304" s="4"/>
      <c r="E304" s="4"/>
      <c r="F304" s="4"/>
      <c r="G304" s="4"/>
      <c r="H304" s="4"/>
      <c r="I304" s="4"/>
      <c r="J304" s="186"/>
      <c r="K304" s="178"/>
      <c r="L304" s="79"/>
      <c r="M304" s="48"/>
      <c r="N304" s="80"/>
      <c r="O304" s="80"/>
      <c r="P304" s="48"/>
    </row>
    <row r="305" spans="1:16">
      <c r="C305" s="2" t="s">
        <v>293</v>
      </c>
      <c r="D305" s="4"/>
      <c r="E305" s="4" t="s">
        <v>294</v>
      </c>
      <c r="F305" s="4"/>
      <c r="G305" s="4"/>
      <c r="H305" s="4"/>
      <c r="I305" s="4"/>
      <c r="L305" s="79"/>
      <c r="M305" s="48"/>
      <c r="N305" s="80"/>
      <c r="O305" s="80"/>
      <c r="P305" s="48"/>
    </row>
    <row r="306" spans="1:16">
      <c r="A306" s="14">
        <v>35</v>
      </c>
      <c r="C306" s="2" t="s">
        <v>295</v>
      </c>
      <c r="D306" s="13"/>
      <c r="E306" s="13"/>
      <c r="F306" s="13"/>
      <c r="G306" s="13"/>
      <c r="H306" s="13"/>
      <c r="I306" s="13"/>
      <c r="J306" s="192">
        <v>5878756.706064106</v>
      </c>
      <c r="K306" s="193"/>
      <c r="L306" s="84"/>
      <c r="M306" s="48"/>
      <c r="N306" s="84"/>
      <c r="O306" s="84"/>
      <c r="P306" s="48"/>
    </row>
    <row r="307" spans="1:16">
      <c r="A307" s="14">
        <v>36</v>
      </c>
      <c r="C307" s="194" t="s">
        <v>296</v>
      </c>
      <c r="D307" s="195"/>
      <c r="E307" s="195"/>
      <c r="F307" s="195"/>
      <c r="G307" s="195"/>
      <c r="H307" s="4"/>
      <c r="I307" s="4"/>
      <c r="J307" s="192">
        <v>0</v>
      </c>
      <c r="L307" s="84"/>
      <c r="M307" s="48"/>
      <c r="N307" s="84"/>
      <c r="O307" s="84"/>
      <c r="P307" s="48"/>
    </row>
    <row r="308" spans="1:16">
      <c r="A308" s="14" t="s">
        <v>297</v>
      </c>
      <c r="C308" s="194" t="s">
        <v>298</v>
      </c>
      <c r="D308" s="195"/>
      <c r="E308" s="195"/>
      <c r="F308" s="195"/>
      <c r="G308" s="195"/>
      <c r="H308" s="4"/>
      <c r="I308" s="4"/>
      <c r="J308" s="192">
        <v>1623254.1926453908</v>
      </c>
      <c r="L308" s="84"/>
      <c r="M308" s="48"/>
      <c r="N308" s="84"/>
      <c r="O308" s="84"/>
      <c r="P308" s="48"/>
    </row>
    <row r="309" spans="1:16" ht="16.5" thickBot="1">
      <c r="A309" s="14" t="s">
        <v>299</v>
      </c>
      <c r="C309" s="196" t="s">
        <v>300</v>
      </c>
      <c r="D309" s="182"/>
      <c r="E309" s="182"/>
      <c r="F309" s="182"/>
      <c r="G309" s="182"/>
      <c r="H309" s="4"/>
      <c r="I309" s="4"/>
      <c r="J309" s="192">
        <v>1392424.1280356396</v>
      </c>
      <c r="L309" s="84"/>
      <c r="M309" s="48"/>
      <c r="N309" s="84"/>
      <c r="O309" s="84"/>
      <c r="P309" s="48"/>
    </row>
    <row r="310" spans="1:16">
      <c r="A310" s="14">
        <v>37</v>
      </c>
      <c r="C310" s="197" t="s">
        <v>301</v>
      </c>
      <c r="D310" s="14"/>
      <c r="E310" s="13"/>
      <c r="F310" s="13"/>
      <c r="G310" s="13"/>
      <c r="H310" s="13"/>
      <c r="I310" s="4"/>
      <c r="J310" s="198">
        <f>+J306-J307-J308-J309</f>
        <v>2863078.385383076</v>
      </c>
      <c r="K310" s="193"/>
      <c r="L310" s="84"/>
      <c r="M310" s="48"/>
      <c r="N310" s="84"/>
      <c r="O310" s="84"/>
      <c r="P310" s="48"/>
    </row>
    <row r="311" spans="1:16">
      <c r="A311" s="14"/>
      <c r="C311" s="199"/>
      <c r="D311" s="14"/>
      <c r="E311" s="13"/>
      <c r="F311" s="13"/>
      <c r="G311" s="13"/>
      <c r="H311" s="13"/>
      <c r="I311" s="4"/>
      <c r="J311" s="198"/>
      <c r="K311" s="193"/>
      <c r="L311" s="200"/>
      <c r="M311" s="48"/>
      <c r="N311" s="48"/>
      <c r="O311" s="48"/>
      <c r="P311" s="48"/>
    </row>
    <row r="312" spans="1:16">
      <c r="C312" s="2"/>
      <c r="D312" s="2"/>
      <c r="E312" s="3"/>
      <c r="F312" s="2"/>
      <c r="G312" s="2"/>
      <c r="H312" s="2"/>
      <c r="I312" s="4"/>
      <c r="J312" s="14"/>
      <c r="K312" s="14"/>
      <c r="L312" s="6"/>
    </row>
    <row r="313" spans="1:16">
      <c r="C313" s="2"/>
      <c r="D313" s="2"/>
      <c r="E313" s="3"/>
      <c r="F313" s="2"/>
      <c r="G313" s="2"/>
      <c r="H313" s="2"/>
      <c r="I313" s="4"/>
      <c r="J313" s="5"/>
      <c r="K313" s="5"/>
      <c r="L313" s="6"/>
    </row>
    <row r="314" spans="1:16">
      <c r="C314" s="2"/>
      <c r="D314" s="2"/>
      <c r="E314" s="3"/>
      <c r="F314" s="2"/>
      <c r="G314" s="2"/>
      <c r="H314" s="2"/>
      <c r="I314" s="4"/>
      <c r="J314" s="4"/>
      <c r="L314" s="7" t="s">
        <v>1</v>
      </c>
    </row>
    <row r="315" spans="1:16">
      <c r="C315" s="2"/>
      <c r="D315" s="2"/>
      <c r="E315" s="3"/>
      <c r="F315" s="2"/>
      <c r="G315" s="2"/>
      <c r="H315" s="2"/>
      <c r="I315" s="4"/>
      <c r="J315" s="4"/>
      <c r="K315" s="8"/>
      <c r="L315" s="9" t="s">
        <v>302</v>
      </c>
    </row>
    <row r="316" spans="1:16">
      <c r="C316" s="2"/>
      <c r="D316" s="2"/>
      <c r="E316" s="3"/>
      <c r="F316" s="2"/>
      <c r="G316" s="2"/>
      <c r="H316" s="2"/>
      <c r="I316" s="4"/>
      <c r="J316" s="4"/>
      <c r="K316" s="8"/>
      <c r="L316" s="9"/>
    </row>
    <row r="317" spans="1:16">
      <c r="C317" s="2" t="s">
        <v>3</v>
      </c>
      <c r="D317" s="2"/>
      <c r="E317" s="3" t="s">
        <v>4</v>
      </c>
      <c r="F317" s="2"/>
      <c r="G317" s="2"/>
      <c r="H317" s="2"/>
      <c r="I317" s="4"/>
      <c r="J317" s="11" t="str">
        <f>J5</f>
        <v>For the 12 months ended 12/31/15</v>
      </c>
      <c r="K317" s="12"/>
      <c r="L317" s="12"/>
    </row>
    <row r="318" spans="1:16">
      <c r="C318" s="2"/>
      <c r="D318" s="13" t="s">
        <v>6</v>
      </c>
      <c r="E318" s="13" t="s">
        <v>7</v>
      </c>
      <c r="F318" s="13"/>
      <c r="G318" s="13"/>
      <c r="H318" s="13"/>
      <c r="I318" s="4"/>
      <c r="J318" s="4"/>
      <c r="K318" s="8"/>
      <c r="L318" s="10"/>
    </row>
    <row r="319" spans="1:16">
      <c r="A319" s="14"/>
      <c r="B319" s="4"/>
      <c r="C319" s="199"/>
      <c r="D319" s="14"/>
      <c r="E319" s="13"/>
      <c r="F319" s="13"/>
      <c r="G319" s="13"/>
      <c r="H319" s="13"/>
      <c r="I319" s="4"/>
      <c r="J319" s="201"/>
      <c r="K319" s="178"/>
      <c r="L319" s="202"/>
    </row>
    <row r="320" spans="1:16">
      <c r="A320" s="14"/>
      <c r="B320" s="4"/>
      <c r="C320" s="199"/>
      <c r="D320" s="14"/>
      <c r="E320" s="15" t="str">
        <f>E8</f>
        <v>Montana-Dakota Utilities Co.</v>
      </c>
      <c r="F320" s="16"/>
      <c r="G320" s="16"/>
      <c r="H320" s="13"/>
      <c r="I320" s="4"/>
      <c r="J320" s="201"/>
      <c r="K320" s="178"/>
      <c r="L320" s="202"/>
    </row>
    <row r="321" spans="1:12">
      <c r="A321" s="14"/>
      <c r="B321" s="4"/>
      <c r="C321" s="199"/>
      <c r="D321" s="14"/>
      <c r="E321" s="13"/>
      <c r="F321" s="13"/>
      <c r="G321" s="13"/>
      <c r="H321" s="13"/>
      <c r="I321" s="4"/>
      <c r="J321" s="201"/>
      <c r="K321" s="178"/>
      <c r="L321" s="202"/>
    </row>
    <row r="322" spans="1:12">
      <c r="A322" s="14"/>
      <c r="B322" s="4"/>
      <c r="C322" s="2" t="s">
        <v>303</v>
      </c>
      <c r="D322" s="14"/>
      <c r="E322" s="13"/>
      <c r="F322" s="13"/>
      <c r="G322" s="13"/>
      <c r="H322" s="13"/>
      <c r="I322" s="4"/>
      <c r="J322" s="13"/>
      <c r="K322" s="4"/>
      <c r="L322" s="22"/>
    </row>
    <row r="323" spans="1:12">
      <c r="A323" s="14"/>
      <c r="B323" s="4"/>
      <c r="C323" s="2" t="s">
        <v>304</v>
      </c>
      <c r="D323" s="14"/>
      <c r="E323" s="13"/>
      <c r="F323" s="13"/>
      <c r="G323" s="13"/>
      <c r="H323" s="13"/>
      <c r="I323" s="4"/>
      <c r="J323" s="13"/>
      <c r="K323" s="4"/>
      <c r="L323" s="22"/>
    </row>
    <row r="324" spans="1:12">
      <c r="A324" s="14" t="s">
        <v>305</v>
      </c>
      <c r="B324" s="4"/>
      <c r="C324" s="2"/>
      <c r="D324" s="4"/>
      <c r="E324" s="13"/>
      <c r="F324" s="13"/>
      <c r="G324" s="13"/>
      <c r="H324" s="13"/>
      <c r="I324" s="4"/>
      <c r="J324" s="13"/>
      <c r="K324" s="4"/>
      <c r="L324" s="22"/>
    </row>
    <row r="325" spans="1:12" ht="16.5" thickBot="1">
      <c r="A325" s="18" t="s">
        <v>306</v>
      </c>
      <c r="B325" s="4"/>
      <c r="C325" s="2"/>
      <c r="D325" s="4"/>
      <c r="E325" s="13"/>
      <c r="F325" s="13"/>
      <c r="G325" s="13"/>
      <c r="H325" s="13"/>
      <c r="I325" s="4"/>
      <c r="J325" s="13"/>
      <c r="K325" s="4"/>
      <c r="L325" s="22"/>
    </row>
    <row r="326" spans="1:12">
      <c r="A326" s="14" t="s">
        <v>307</v>
      </c>
      <c r="B326" s="4"/>
      <c r="C326" s="122" t="s">
        <v>308</v>
      </c>
      <c r="D326" s="50"/>
      <c r="E326" s="22"/>
      <c r="F326" s="22"/>
      <c r="G326" s="22"/>
      <c r="H326" s="22"/>
      <c r="I326" s="50"/>
      <c r="J326" s="22"/>
      <c r="K326" s="50"/>
      <c r="L326" s="22"/>
    </row>
    <row r="327" spans="1:12">
      <c r="A327" s="14" t="s">
        <v>309</v>
      </c>
      <c r="B327" s="4"/>
      <c r="C327" s="122" t="s">
        <v>310</v>
      </c>
      <c r="D327" s="50"/>
      <c r="E327" s="22"/>
      <c r="F327" s="22"/>
      <c r="G327" s="22"/>
      <c r="H327" s="22"/>
      <c r="I327" s="50"/>
      <c r="J327" s="22"/>
      <c r="K327" s="50"/>
      <c r="L327" s="22"/>
    </row>
    <row r="328" spans="1:12">
      <c r="A328" s="14" t="s">
        <v>311</v>
      </c>
      <c r="B328" s="4"/>
      <c r="C328" s="122" t="s">
        <v>312</v>
      </c>
      <c r="D328" s="50"/>
      <c r="E328" s="50"/>
      <c r="F328" s="50"/>
      <c r="G328" s="50"/>
      <c r="H328" s="50"/>
      <c r="I328" s="50"/>
      <c r="J328" s="22"/>
      <c r="K328" s="50"/>
      <c r="L328" s="50"/>
    </row>
    <row r="329" spans="1:12">
      <c r="A329" s="14" t="s">
        <v>313</v>
      </c>
      <c r="B329" s="4"/>
      <c r="C329" s="122" t="s">
        <v>312</v>
      </c>
      <c r="D329" s="50"/>
      <c r="E329" s="50"/>
      <c r="F329" s="50"/>
      <c r="G329" s="50"/>
      <c r="H329" s="50"/>
      <c r="I329" s="50"/>
      <c r="J329" s="22"/>
      <c r="K329" s="50"/>
      <c r="L329" s="50"/>
    </row>
    <row r="330" spans="1:12">
      <c r="A330" s="14" t="s">
        <v>314</v>
      </c>
      <c r="B330" s="4"/>
      <c r="C330" s="50" t="s">
        <v>315</v>
      </c>
      <c r="D330" s="50"/>
      <c r="E330" s="50"/>
      <c r="F330" s="50"/>
      <c r="G330" s="50"/>
      <c r="H330" s="50"/>
      <c r="I330" s="50"/>
      <c r="J330" s="50"/>
      <c r="K330" s="50"/>
      <c r="L330" s="50"/>
    </row>
    <row r="331" spans="1:12">
      <c r="A331" s="14" t="s">
        <v>316</v>
      </c>
      <c r="B331" s="4"/>
      <c r="C331" s="50" t="s">
        <v>317</v>
      </c>
      <c r="D331" s="50"/>
      <c r="E331" s="50"/>
      <c r="F331" s="50"/>
      <c r="G331" s="50"/>
      <c r="H331" s="50"/>
      <c r="I331" s="50"/>
      <c r="J331" s="50"/>
      <c r="K331" s="50"/>
      <c r="L331" s="50"/>
    </row>
    <row r="332" spans="1:12">
      <c r="A332" s="14"/>
      <c r="B332" s="4"/>
      <c r="C332" s="50" t="s">
        <v>318</v>
      </c>
      <c r="D332" s="50"/>
      <c r="E332" s="50"/>
      <c r="F332" s="50"/>
      <c r="G332" s="50"/>
      <c r="H332" s="50"/>
      <c r="I332" s="50"/>
      <c r="J332" s="50"/>
      <c r="K332" s="50"/>
      <c r="L332" s="50"/>
    </row>
    <row r="333" spans="1:12">
      <c r="A333" s="14"/>
      <c r="B333" s="4"/>
      <c r="C333" s="50" t="s">
        <v>319</v>
      </c>
      <c r="D333" s="50"/>
      <c r="E333" s="50"/>
      <c r="F333" s="50"/>
      <c r="G333" s="50"/>
      <c r="H333" s="50"/>
      <c r="I333" s="50"/>
      <c r="J333" s="50"/>
      <c r="K333" s="50"/>
      <c r="L333" s="50"/>
    </row>
    <row r="334" spans="1:12">
      <c r="A334" s="14" t="s">
        <v>320</v>
      </c>
      <c r="B334" s="4"/>
      <c r="C334" s="50" t="s">
        <v>321</v>
      </c>
      <c r="D334" s="50"/>
      <c r="E334" s="50"/>
      <c r="F334" s="50"/>
      <c r="G334" s="50"/>
      <c r="H334" s="50"/>
      <c r="I334" s="50"/>
      <c r="J334" s="50"/>
      <c r="K334" s="50"/>
      <c r="L334" s="50"/>
    </row>
    <row r="335" spans="1:12">
      <c r="A335" s="14" t="s">
        <v>322</v>
      </c>
      <c r="B335" s="4"/>
      <c r="C335" s="50" t="s">
        <v>323</v>
      </c>
      <c r="D335" s="50"/>
      <c r="E335" s="50"/>
      <c r="F335" s="50"/>
      <c r="G335" s="50"/>
      <c r="H335" s="50"/>
      <c r="I335" s="50"/>
      <c r="J335" s="50"/>
      <c r="K335" s="50"/>
      <c r="L335" s="50"/>
    </row>
    <row r="336" spans="1:12">
      <c r="A336" s="14"/>
      <c r="B336" s="4"/>
      <c r="C336" s="50" t="s">
        <v>324</v>
      </c>
      <c r="D336" s="50"/>
      <c r="E336" s="50"/>
      <c r="F336" s="50"/>
      <c r="G336" s="50"/>
      <c r="H336" s="50"/>
      <c r="I336" s="50"/>
      <c r="J336" s="50"/>
      <c r="K336" s="50"/>
      <c r="L336" s="50"/>
    </row>
    <row r="337" spans="1:14">
      <c r="A337" s="14" t="s">
        <v>325</v>
      </c>
      <c r="B337" s="4"/>
      <c r="C337" s="50" t="s">
        <v>326</v>
      </c>
      <c r="D337" s="50"/>
      <c r="E337" s="50"/>
      <c r="F337" s="50"/>
      <c r="G337" s="50"/>
      <c r="H337" s="50"/>
      <c r="I337" s="50"/>
      <c r="J337" s="50"/>
      <c r="K337" s="50"/>
      <c r="L337" s="50"/>
    </row>
    <row r="338" spans="1:14">
      <c r="A338" s="14"/>
      <c r="B338" s="4"/>
      <c r="C338" s="66" t="s">
        <v>327</v>
      </c>
      <c r="D338" s="50"/>
      <c r="E338" s="50"/>
      <c r="F338" s="50"/>
      <c r="G338" s="50"/>
      <c r="H338" s="50"/>
      <c r="I338" s="50"/>
      <c r="J338" s="50"/>
      <c r="K338" s="50"/>
      <c r="L338" s="50"/>
    </row>
    <row r="339" spans="1:14">
      <c r="A339" s="14"/>
      <c r="B339" s="4"/>
      <c r="C339" s="50" t="s">
        <v>328</v>
      </c>
      <c r="D339" s="50"/>
      <c r="E339" s="50"/>
      <c r="F339" s="50"/>
      <c r="G339" s="50"/>
      <c r="H339" s="50"/>
      <c r="I339" s="50"/>
      <c r="J339" s="50"/>
      <c r="K339" s="50"/>
      <c r="L339" s="50"/>
    </row>
    <row r="340" spans="1:14">
      <c r="A340" s="14" t="s">
        <v>329</v>
      </c>
      <c r="B340" s="4"/>
      <c r="C340" s="50" t="s">
        <v>330</v>
      </c>
      <c r="D340" s="50"/>
      <c r="E340" s="50"/>
      <c r="F340" s="50"/>
      <c r="G340" s="50"/>
      <c r="H340" s="50"/>
      <c r="I340" s="50"/>
      <c r="J340" s="50"/>
      <c r="K340" s="50"/>
      <c r="L340" s="50"/>
    </row>
    <row r="341" spans="1:14">
      <c r="A341" s="14"/>
      <c r="B341" s="4"/>
      <c r="C341" s="50" t="s">
        <v>331</v>
      </c>
      <c r="D341" s="50"/>
      <c r="E341" s="50"/>
      <c r="F341" s="50"/>
      <c r="G341" s="50"/>
      <c r="H341" s="50"/>
      <c r="I341" s="50"/>
      <c r="J341" s="50"/>
      <c r="K341" s="50"/>
      <c r="L341" s="50"/>
    </row>
    <row r="342" spans="1:14">
      <c r="A342" s="14"/>
      <c r="B342" s="4"/>
      <c r="C342" s="50" t="s">
        <v>332</v>
      </c>
      <c r="D342" s="50"/>
      <c r="E342" s="50"/>
      <c r="F342" s="50"/>
      <c r="G342" s="50"/>
      <c r="H342" s="50"/>
      <c r="I342" s="50"/>
      <c r="J342" s="50"/>
      <c r="K342" s="50"/>
      <c r="L342" s="50"/>
    </row>
    <row r="343" spans="1:14">
      <c r="A343" s="14" t="s">
        <v>333</v>
      </c>
      <c r="B343" s="4"/>
      <c r="C343" s="50" t="s">
        <v>334</v>
      </c>
      <c r="D343" s="50"/>
      <c r="E343" s="50"/>
      <c r="F343" s="50"/>
      <c r="G343" s="50"/>
      <c r="H343" s="50"/>
      <c r="I343" s="50"/>
      <c r="J343" s="50"/>
      <c r="K343" s="50"/>
      <c r="L343" s="50"/>
    </row>
    <row r="344" spans="1:14">
      <c r="A344" s="14"/>
      <c r="B344" s="4"/>
      <c r="C344" s="50" t="s">
        <v>335</v>
      </c>
      <c r="D344" s="50"/>
      <c r="E344" s="50"/>
      <c r="F344" s="50"/>
      <c r="G344" s="50"/>
      <c r="H344" s="50"/>
      <c r="I344" s="50"/>
      <c r="J344" s="50"/>
      <c r="K344" s="50"/>
      <c r="L344" s="50"/>
    </row>
    <row r="345" spans="1:14">
      <c r="A345" s="14"/>
      <c r="B345" s="4"/>
      <c r="C345" s="50" t="s">
        <v>336</v>
      </c>
      <c r="D345" s="50"/>
      <c r="E345" s="50"/>
      <c r="F345" s="50"/>
      <c r="G345" s="50"/>
      <c r="H345" s="50"/>
      <c r="I345" s="50"/>
      <c r="J345" s="50"/>
      <c r="K345" s="50"/>
      <c r="L345" s="50"/>
    </row>
    <row r="346" spans="1:14">
      <c r="A346" s="14"/>
      <c r="B346" s="4"/>
      <c r="C346" s="50" t="s">
        <v>337</v>
      </c>
      <c r="D346" s="50"/>
      <c r="E346" s="50"/>
      <c r="F346" s="50"/>
      <c r="G346" s="50"/>
      <c r="H346" s="50"/>
      <c r="I346" s="50"/>
      <c r="J346" s="50"/>
      <c r="K346" s="50"/>
      <c r="L346" s="50"/>
    </row>
    <row r="347" spans="1:14">
      <c r="A347" s="14"/>
      <c r="B347" s="4"/>
      <c r="C347" s="50" t="s">
        <v>338</v>
      </c>
      <c r="D347" s="50"/>
      <c r="E347" s="50"/>
      <c r="F347" s="50"/>
      <c r="G347" s="50"/>
      <c r="H347" s="50"/>
      <c r="I347" s="50"/>
      <c r="J347" s="50"/>
      <c r="K347" s="50"/>
      <c r="L347" s="50"/>
    </row>
    <row r="348" spans="1:14">
      <c r="A348" s="14"/>
      <c r="B348" s="4"/>
      <c r="C348" s="50" t="s">
        <v>339</v>
      </c>
      <c r="D348" s="50"/>
      <c r="E348" s="50"/>
      <c r="F348" s="50"/>
      <c r="G348" s="50"/>
      <c r="H348" s="50"/>
      <c r="I348" s="50"/>
      <c r="J348" s="50"/>
      <c r="K348" s="50"/>
      <c r="L348" s="50"/>
    </row>
    <row r="349" spans="1:14">
      <c r="A349" s="14" t="s">
        <v>6</v>
      </c>
      <c r="B349" s="4"/>
      <c r="C349" s="50" t="s">
        <v>340</v>
      </c>
      <c r="D349" s="50" t="s">
        <v>341</v>
      </c>
      <c r="E349" s="203">
        <v>0.35</v>
      </c>
      <c r="F349" s="50"/>
      <c r="G349" s="50"/>
      <c r="H349" s="50"/>
      <c r="I349" s="50"/>
      <c r="J349" s="50"/>
      <c r="K349" s="50"/>
      <c r="L349" s="50"/>
    </row>
    <row r="350" spans="1:14">
      <c r="A350" s="14"/>
      <c r="B350" s="4"/>
      <c r="C350" s="50"/>
      <c r="D350" s="50" t="s">
        <v>342</v>
      </c>
      <c r="E350" s="203">
        <v>4.7899999999999998E-2</v>
      </c>
      <c r="F350" s="50" t="s">
        <v>343</v>
      </c>
      <c r="G350" s="50"/>
      <c r="H350" s="50"/>
      <c r="I350" s="50"/>
      <c r="J350" s="50"/>
      <c r="K350" s="50"/>
      <c r="L350" s="50"/>
      <c r="N350" s="204"/>
    </row>
    <row r="351" spans="1:14">
      <c r="A351" s="14"/>
      <c r="B351" s="4"/>
      <c r="C351" s="50"/>
      <c r="D351" s="50" t="s">
        <v>344</v>
      </c>
      <c r="E351" s="203">
        <v>0</v>
      </c>
      <c r="F351" s="50" t="s">
        <v>345</v>
      </c>
      <c r="G351" s="50"/>
      <c r="H351" s="50"/>
      <c r="I351" s="50"/>
      <c r="J351" s="50"/>
      <c r="K351" s="50"/>
      <c r="L351" s="50"/>
    </row>
    <row r="352" spans="1:14">
      <c r="A352" s="14" t="s">
        <v>346</v>
      </c>
      <c r="B352" s="4"/>
      <c r="C352" s="50" t="s">
        <v>347</v>
      </c>
      <c r="D352" s="50"/>
      <c r="E352" s="50"/>
      <c r="F352" s="50"/>
      <c r="G352" s="50"/>
      <c r="H352" s="50"/>
      <c r="I352" s="50"/>
      <c r="J352" s="205"/>
      <c r="K352" s="205"/>
      <c r="L352" s="50"/>
    </row>
    <row r="353" spans="1:12">
      <c r="A353" s="14" t="s">
        <v>348</v>
      </c>
      <c r="B353" s="4"/>
      <c r="C353" s="50" t="s">
        <v>349</v>
      </c>
      <c r="D353" s="50"/>
      <c r="E353" s="50"/>
      <c r="F353" s="50"/>
      <c r="G353" s="50"/>
      <c r="H353" s="50"/>
      <c r="I353" s="50"/>
      <c r="J353" s="50"/>
      <c r="K353" s="50"/>
      <c r="L353" s="50"/>
    </row>
    <row r="354" spans="1:12">
      <c r="A354" s="14"/>
      <c r="B354" s="4"/>
      <c r="C354" s="50" t="s">
        <v>350</v>
      </c>
      <c r="D354" s="50"/>
      <c r="E354" s="50"/>
      <c r="F354" s="50"/>
      <c r="G354" s="50"/>
      <c r="H354" s="50"/>
      <c r="I354" s="50"/>
      <c r="J354" s="50"/>
      <c r="K354" s="50"/>
      <c r="L354" s="50"/>
    </row>
    <row r="355" spans="1:12">
      <c r="A355" s="14" t="s">
        <v>351</v>
      </c>
      <c r="B355" s="4"/>
      <c r="C355" s="50" t="s">
        <v>352</v>
      </c>
      <c r="D355" s="50"/>
      <c r="E355" s="50"/>
      <c r="F355" s="50"/>
      <c r="G355" s="50"/>
      <c r="H355" s="50"/>
      <c r="I355" s="50"/>
      <c r="J355" s="50"/>
      <c r="K355" s="50"/>
      <c r="L355" s="50"/>
    </row>
    <row r="356" spans="1:12">
      <c r="A356" s="14"/>
      <c r="B356" s="4"/>
      <c r="C356" s="50" t="s">
        <v>353</v>
      </c>
      <c r="D356" s="50"/>
      <c r="E356" s="50"/>
      <c r="F356" s="50"/>
      <c r="G356" s="50"/>
      <c r="H356" s="50"/>
      <c r="I356" s="50"/>
      <c r="J356" s="50"/>
      <c r="K356" s="50"/>
      <c r="L356" s="50"/>
    </row>
    <row r="357" spans="1:12">
      <c r="A357" s="14"/>
      <c r="B357" s="4"/>
      <c r="C357" s="50" t="s">
        <v>354</v>
      </c>
      <c r="D357" s="50"/>
      <c r="E357" s="50"/>
      <c r="F357" s="50"/>
      <c r="G357" s="50"/>
      <c r="H357" s="50"/>
      <c r="I357" s="50"/>
      <c r="J357" s="50"/>
      <c r="K357" s="50"/>
      <c r="L357" s="50"/>
    </row>
    <row r="358" spans="1:12">
      <c r="A358" s="14" t="s">
        <v>355</v>
      </c>
      <c r="B358" s="4"/>
      <c r="C358" s="50" t="s">
        <v>356</v>
      </c>
      <c r="D358" s="50"/>
      <c r="E358" s="50"/>
      <c r="F358" s="50"/>
      <c r="G358" s="50"/>
      <c r="H358" s="50"/>
      <c r="I358" s="50"/>
      <c r="J358" s="50"/>
      <c r="K358" s="50"/>
      <c r="L358" s="50"/>
    </row>
    <row r="359" spans="1:12">
      <c r="A359" s="14" t="s">
        <v>357</v>
      </c>
      <c r="B359" s="4"/>
      <c r="C359" s="50" t="s">
        <v>358</v>
      </c>
      <c r="D359" s="50"/>
      <c r="E359" s="50"/>
      <c r="F359" s="50"/>
      <c r="G359" s="50"/>
      <c r="H359" s="50"/>
      <c r="I359" s="50"/>
      <c r="J359" s="50"/>
      <c r="K359" s="50"/>
      <c r="L359" s="50"/>
    </row>
    <row r="360" spans="1:12">
      <c r="A360" s="14"/>
      <c r="B360" s="4"/>
      <c r="C360" s="50" t="s">
        <v>359</v>
      </c>
      <c r="D360" s="50"/>
      <c r="E360" s="50"/>
      <c r="F360" s="50"/>
      <c r="G360" s="50"/>
      <c r="H360" s="50"/>
      <c r="I360" s="50"/>
      <c r="J360" s="50"/>
      <c r="K360" s="50"/>
      <c r="L360" s="50"/>
    </row>
    <row r="361" spans="1:12">
      <c r="A361" s="14"/>
      <c r="B361" s="4"/>
      <c r="C361" s="50" t="s">
        <v>360</v>
      </c>
      <c r="D361" s="50"/>
      <c r="E361" s="50"/>
      <c r="F361" s="50"/>
      <c r="G361" s="50"/>
      <c r="H361" s="50"/>
      <c r="I361" s="50"/>
      <c r="J361" s="50"/>
      <c r="K361" s="50"/>
      <c r="L361" s="50"/>
    </row>
    <row r="362" spans="1:12">
      <c r="A362" s="14" t="s">
        <v>361</v>
      </c>
      <c r="B362" s="4"/>
      <c r="C362" s="50" t="s">
        <v>362</v>
      </c>
      <c r="D362" s="50"/>
      <c r="E362" s="50"/>
      <c r="F362" s="50"/>
      <c r="G362" s="50"/>
      <c r="H362" s="50"/>
      <c r="I362" s="50"/>
      <c r="J362" s="50"/>
      <c r="K362" s="50"/>
      <c r="L362" s="50"/>
    </row>
    <row r="363" spans="1:12">
      <c r="A363" s="14"/>
      <c r="B363" s="4"/>
      <c r="C363" s="50" t="s">
        <v>363</v>
      </c>
      <c r="D363" s="50"/>
      <c r="E363" s="50"/>
      <c r="F363" s="50"/>
      <c r="G363" s="50"/>
      <c r="H363" s="50"/>
      <c r="I363" s="50"/>
      <c r="J363" s="50"/>
      <c r="K363" s="50"/>
      <c r="L363" s="50"/>
    </row>
    <row r="364" spans="1:12">
      <c r="A364" s="14" t="s">
        <v>364</v>
      </c>
      <c r="B364" s="4"/>
      <c r="C364" s="50" t="s">
        <v>365</v>
      </c>
      <c r="D364" s="50"/>
      <c r="E364" s="50"/>
      <c r="F364" s="50"/>
      <c r="G364" s="50"/>
      <c r="H364" s="50"/>
      <c r="I364" s="50"/>
      <c r="J364" s="50"/>
      <c r="K364" s="50"/>
      <c r="L364" s="50"/>
    </row>
    <row r="365" spans="1:12">
      <c r="A365" s="14" t="s">
        <v>366</v>
      </c>
      <c r="B365" s="4"/>
      <c r="C365" s="50" t="s">
        <v>367</v>
      </c>
      <c r="D365" s="50"/>
      <c r="E365" s="50"/>
      <c r="F365" s="50"/>
      <c r="G365" s="50"/>
      <c r="H365" s="50"/>
      <c r="I365" s="50"/>
      <c r="J365" s="50"/>
      <c r="K365" s="50"/>
      <c r="L365" s="50"/>
    </row>
    <row r="366" spans="1:12">
      <c r="B366" s="4"/>
      <c r="C366" s="50" t="s">
        <v>368</v>
      </c>
      <c r="D366" s="50"/>
      <c r="E366" s="50"/>
      <c r="F366" s="50"/>
      <c r="G366" s="50"/>
      <c r="H366" s="50"/>
      <c r="I366" s="50"/>
      <c r="J366" s="50"/>
      <c r="K366" s="50"/>
      <c r="L366" s="50"/>
    </row>
    <row r="367" spans="1:12">
      <c r="C367" s="10" t="s">
        <v>369</v>
      </c>
      <c r="D367" s="10"/>
      <c r="E367" s="10"/>
      <c r="F367" s="10"/>
      <c r="G367" s="10"/>
      <c r="H367" s="10"/>
      <c r="I367" s="10"/>
      <c r="J367" s="10"/>
      <c r="K367" s="10"/>
      <c r="L367" s="10"/>
    </row>
    <row r="368" spans="1:12">
      <c r="A368" s="58" t="s">
        <v>370</v>
      </c>
      <c r="C368" s="10" t="s">
        <v>371</v>
      </c>
      <c r="D368" s="10"/>
      <c r="E368" s="10"/>
      <c r="F368" s="10"/>
      <c r="G368" s="10"/>
      <c r="H368" s="10"/>
      <c r="I368" s="10"/>
      <c r="J368" s="10"/>
      <c r="K368" s="10"/>
      <c r="L368" s="10"/>
    </row>
    <row r="369" spans="1:12">
      <c r="C369" s="10" t="s">
        <v>372</v>
      </c>
      <c r="D369" s="206"/>
      <c r="E369" s="10"/>
      <c r="F369" s="10"/>
      <c r="G369" s="10"/>
      <c r="H369" s="10"/>
      <c r="I369" s="10"/>
      <c r="J369" s="10"/>
      <c r="K369" s="10"/>
      <c r="L369" s="10"/>
    </row>
    <row r="370" spans="1:12">
      <c r="C370" s="10" t="s">
        <v>373</v>
      </c>
      <c r="D370" s="10"/>
      <c r="E370" s="10"/>
      <c r="F370" s="10"/>
      <c r="G370" s="10"/>
      <c r="H370" s="10"/>
      <c r="I370" s="10"/>
      <c r="J370" s="10"/>
      <c r="K370" s="10"/>
      <c r="L370" s="10"/>
    </row>
    <row r="371" spans="1:12">
      <c r="C371" s="10" t="s">
        <v>374</v>
      </c>
      <c r="D371" s="10"/>
      <c r="E371" s="206"/>
      <c r="F371" s="10"/>
      <c r="G371" s="10"/>
      <c r="H371" s="10"/>
      <c r="I371" s="10"/>
      <c r="J371" s="10"/>
      <c r="K371" s="10"/>
      <c r="L371" s="10"/>
    </row>
    <row r="372" spans="1:12">
      <c r="A372" s="58" t="s">
        <v>375</v>
      </c>
      <c r="C372" s="10" t="s">
        <v>376</v>
      </c>
      <c r="D372" s="8"/>
      <c r="E372" s="8"/>
      <c r="F372" s="8"/>
      <c r="G372" s="8"/>
      <c r="H372" s="8"/>
      <c r="I372" s="8"/>
      <c r="J372" s="10"/>
      <c r="K372" s="10"/>
      <c r="L372" s="10"/>
    </row>
    <row r="373" spans="1:12" s="66" customFormat="1">
      <c r="A373" s="207" t="s">
        <v>377</v>
      </c>
      <c r="C373" s="10" t="s">
        <v>378</v>
      </c>
      <c r="D373" s="10"/>
      <c r="E373" s="10"/>
      <c r="F373" s="10"/>
      <c r="G373" s="10"/>
      <c r="H373" s="10"/>
      <c r="I373" s="10"/>
      <c r="J373" s="10"/>
      <c r="K373" s="10"/>
      <c r="L373" s="10"/>
    </row>
    <row r="374" spans="1:12">
      <c r="A374" s="58" t="s">
        <v>379</v>
      </c>
      <c r="C374" s="10" t="s">
        <v>380</v>
      </c>
      <c r="D374" s="10"/>
      <c r="E374" s="10"/>
      <c r="F374" s="10"/>
      <c r="G374" s="10"/>
      <c r="H374" s="10"/>
      <c r="I374" s="10"/>
      <c r="J374" s="10"/>
      <c r="K374" s="10"/>
      <c r="L374" s="10"/>
    </row>
    <row r="375" spans="1:12">
      <c r="A375" s="58" t="s">
        <v>381</v>
      </c>
      <c r="C375" s="10" t="s">
        <v>382</v>
      </c>
      <c r="D375" s="10"/>
      <c r="E375" s="10"/>
      <c r="F375" s="10"/>
      <c r="G375" s="10"/>
      <c r="H375" s="10"/>
      <c r="I375" s="10"/>
      <c r="J375" s="10"/>
      <c r="K375" s="10"/>
      <c r="L375" s="10"/>
    </row>
    <row r="376" spans="1:12">
      <c r="A376" s="58"/>
      <c r="C376" s="10" t="s">
        <v>383</v>
      </c>
      <c r="D376" s="10"/>
      <c r="E376" s="10"/>
      <c r="F376" s="10"/>
      <c r="G376" s="10"/>
      <c r="H376" s="10"/>
      <c r="I376" s="10"/>
      <c r="J376" s="10"/>
      <c r="K376" s="10"/>
      <c r="L376" s="10"/>
    </row>
    <row r="377" spans="1:12">
      <c r="A377" s="58" t="s">
        <v>384</v>
      </c>
      <c r="C377" s="222" t="s">
        <v>385</v>
      </c>
      <c r="D377" s="222"/>
      <c r="E377" s="222"/>
      <c r="F377" s="222"/>
      <c r="G377" s="222"/>
      <c r="H377" s="222"/>
      <c r="I377" s="222"/>
      <c r="J377" s="222"/>
      <c r="K377" s="222"/>
      <c r="L377" s="222"/>
    </row>
    <row r="378" spans="1:12">
      <c r="A378" s="58" t="s">
        <v>386</v>
      </c>
      <c r="C378" s="222" t="s">
        <v>387</v>
      </c>
      <c r="D378" s="222"/>
      <c r="E378" s="222"/>
      <c r="F378" s="222"/>
      <c r="G378" s="222"/>
      <c r="H378" s="222"/>
      <c r="I378" s="222"/>
      <c r="J378" s="222"/>
      <c r="K378" s="222"/>
      <c r="L378" s="222"/>
    </row>
    <row r="379" spans="1:12">
      <c r="A379" s="58"/>
      <c r="C379" s="10" t="s">
        <v>388</v>
      </c>
      <c r="D379" s="8"/>
      <c r="E379" s="8"/>
      <c r="F379" s="8"/>
      <c r="G379" s="8"/>
      <c r="H379" s="8"/>
      <c r="I379" s="8"/>
      <c r="J379" s="10"/>
      <c r="K379" s="10"/>
      <c r="L379" s="10"/>
    </row>
    <row r="380" spans="1:12">
      <c r="A380" s="58" t="s">
        <v>389</v>
      </c>
      <c r="C380" s="34" t="s">
        <v>390</v>
      </c>
      <c r="D380" s="8"/>
      <c r="E380" s="8"/>
      <c r="F380" s="8"/>
      <c r="G380" s="8"/>
      <c r="H380" s="8"/>
      <c r="I380" s="8"/>
      <c r="J380" s="10"/>
      <c r="K380" s="10"/>
      <c r="L380" s="10"/>
    </row>
    <row r="381" spans="1:12">
      <c r="A381" s="58" t="s">
        <v>391</v>
      </c>
      <c r="C381" s="208" t="s">
        <v>392</v>
      </c>
      <c r="D381" s="8"/>
      <c r="E381" s="8"/>
      <c r="F381" s="8"/>
      <c r="G381" s="8"/>
      <c r="H381" s="8"/>
      <c r="I381" s="8"/>
      <c r="J381" s="10"/>
      <c r="K381" s="10"/>
      <c r="L381" s="10"/>
    </row>
    <row r="382" spans="1:12">
      <c r="A382" s="58" t="s">
        <v>393</v>
      </c>
      <c r="C382" s="34" t="s">
        <v>394</v>
      </c>
      <c r="D382" s="8"/>
      <c r="E382" s="8"/>
      <c r="F382" s="8"/>
      <c r="G382" s="8"/>
      <c r="H382" s="8"/>
      <c r="I382" s="8"/>
      <c r="J382" s="10"/>
      <c r="K382" s="10"/>
      <c r="L382" s="10"/>
    </row>
    <row r="383" spans="1:12">
      <c r="A383" s="209"/>
      <c r="B383" s="33"/>
      <c r="C383" s="34" t="s">
        <v>395</v>
      </c>
      <c r="D383" s="34"/>
      <c r="E383" s="34"/>
      <c r="F383" s="34"/>
      <c r="G383" s="34"/>
      <c r="H383" s="34"/>
      <c r="I383" s="34"/>
      <c r="J383" s="34"/>
      <c r="K383" s="34"/>
      <c r="L383" s="34"/>
    </row>
    <row r="384" spans="1:12">
      <c r="A384" s="209"/>
      <c r="B384" s="33"/>
      <c r="C384" s="34" t="s">
        <v>396</v>
      </c>
      <c r="D384" s="34"/>
      <c r="E384" s="34"/>
      <c r="F384" s="34"/>
      <c r="G384" s="34"/>
      <c r="H384" s="208"/>
      <c r="I384" s="107"/>
      <c r="J384" s="34"/>
      <c r="K384" s="34"/>
      <c r="L384" s="34"/>
    </row>
    <row r="385" spans="1:12">
      <c r="A385" s="210" t="s">
        <v>397</v>
      </c>
      <c r="B385" s="33"/>
      <c r="C385" s="34" t="s">
        <v>398</v>
      </c>
      <c r="D385" s="34"/>
      <c r="E385" s="34"/>
      <c r="F385" s="34"/>
      <c r="G385" s="34"/>
      <c r="H385" s="208"/>
      <c r="I385" s="208"/>
      <c r="J385" s="34"/>
      <c r="K385" s="34"/>
      <c r="L385" s="34"/>
    </row>
    <row r="386" spans="1:12">
      <c r="A386" s="211" t="s">
        <v>399</v>
      </c>
      <c r="B386" s="33"/>
      <c r="C386" s="34" t="s">
        <v>400</v>
      </c>
      <c r="D386" s="34"/>
      <c r="E386" s="34"/>
      <c r="F386" s="34"/>
      <c r="G386" s="34"/>
      <c r="H386" s="208"/>
      <c r="I386" s="208"/>
      <c r="J386" s="34"/>
      <c r="K386" s="34"/>
      <c r="L386" s="34"/>
    </row>
    <row r="387" spans="1:12">
      <c r="A387" s="211" t="s">
        <v>401</v>
      </c>
      <c r="B387" s="107"/>
      <c r="C387" s="34" t="s">
        <v>402</v>
      </c>
      <c r="D387" s="33"/>
      <c r="E387" s="33"/>
      <c r="F387" s="34"/>
      <c r="G387" s="34"/>
      <c r="H387" s="34"/>
      <c r="I387" s="208"/>
      <c r="J387" s="34"/>
      <c r="K387" s="34"/>
      <c r="L387" s="34"/>
    </row>
    <row r="388" spans="1:12">
      <c r="A388" s="211"/>
      <c r="B388" s="107"/>
      <c r="C388" s="212" t="s">
        <v>403</v>
      </c>
      <c r="D388" s="34" t="s">
        <v>404</v>
      </c>
      <c r="E388" s="213">
        <v>735558</v>
      </c>
      <c r="F388" s="34"/>
      <c r="G388" s="34"/>
      <c r="H388" s="34"/>
      <c r="I388" s="208"/>
      <c r="J388" s="34"/>
      <c r="K388" s="34"/>
      <c r="L388" s="34"/>
    </row>
    <row r="389" spans="1:12">
      <c r="A389" s="211"/>
      <c r="B389" s="107"/>
      <c r="C389" s="212" t="s">
        <v>405</v>
      </c>
      <c r="D389" s="34" t="s">
        <v>404</v>
      </c>
      <c r="E389" s="214">
        <v>738755</v>
      </c>
      <c r="F389" s="33"/>
      <c r="G389" s="34"/>
      <c r="H389" s="34"/>
      <c r="I389" s="208"/>
      <c r="J389" s="34"/>
      <c r="K389" s="34"/>
      <c r="L389" s="34"/>
    </row>
    <row r="390" spans="1:12">
      <c r="A390" s="211"/>
      <c r="B390" s="107"/>
      <c r="C390" s="215" t="s">
        <v>406</v>
      </c>
      <c r="D390" s="34"/>
      <c r="E390" s="213">
        <f>E389-E388</f>
        <v>3197</v>
      </c>
      <c r="F390" s="33"/>
      <c r="G390" s="34"/>
      <c r="H390" s="34"/>
      <c r="I390" s="208"/>
      <c r="J390" s="34"/>
      <c r="K390" s="34"/>
      <c r="L390" s="34"/>
    </row>
    <row r="391" spans="1:12">
      <c r="A391" s="211"/>
      <c r="B391" s="107"/>
      <c r="C391" s="212" t="s">
        <v>407</v>
      </c>
      <c r="D391" s="34" t="s">
        <v>408</v>
      </c>
      <c r="E391" s="216">
        <v>30.082000000000001</v>
      </c>
      <c r="F391" s="33"/>
      <c r="G391" s="34"/>
      <c r="H391" s="34"/>
      <c r="I391" s="208"/>
      <c r="J391" s="34"/>
      <c r="K391" s="34"/>
      <c r="L391" s="34"/>
    </row>
    <row r="392" spans="1:12">
      <c r="A392" s="211"/>
      <c r="B392" s="107"/>
      <c r="C392" s="212" t="s">
        <v>409</v>
      </c>
      <c r="D392" s="34"/>
      <c r="E392" s="217">
        <f>+E390*E391</f>
        <v>96172.15400000001</v>
      </c>
      <c r="F392" s="33"/>
      <c r="G392" s="34"/>
      <c r="H392" s="34"/>
      <c r="I392" s="208"/>
      <c r="J392" s="34"/>
      <c r="K392" s="34"/>
      <c r="L392" s="34"/>
    </row>
    <row r="393" spans="1:12">
      <c r="A393" s="211"/>
      <c r="B393" s="107"/>
      <c r="F393" s="33"/>
      <c r="G393" s="34"/>
      <c r="H393" s="34"/>
      <c r="I393" s="208"/>
      <c r="J393" s="34"/>
      <c r="K393" s="34"/>
      <c r="L393" s="34"/>
    </row>
    <row r="394" spans="1:12">
      <c r="A394" s="211"/>
      <c r="B394" s="107"/>
      <c r="F394" s="34"/>
      <c r="G394" s="34"/>
      <c r="H394" s="34"/>
      <c r="I394" s="208"/>
      <c r="J394" s="34"/>
      <c r="K394" s="34"/>
      <c r="L394" s="34"/>
    </row>
    <row r="395" spans="1:12">
      <c r="A395" s="210"/>
      <c r="B395" s="210"/>
      <c r="L395" s="1"/>
    </row>
    <row r="396" spans="1:12">
      <c r="B396" s="210"/>
      <c r="L396" s="1"/>
    </row>
    <row r="397" spans="1:12">
      <c r="B397" s="211"/>
      <c r="D397" s="208"/>
      <c r="E397" s="208"/>
      <c r="F397" s="208"/>
      <c r="G397" s="208"/>
      <c r="H397" s="208"/>
      <c r="I397" s="208"/>
      <c r="J397" s="34"/>
      <c r="K397" s="208"/>
      <c r="L397" s="34"/>
    </row>
    <row r="398" spans="1:12">
      <c r="B398" s="107"/>
      <c r="D398" s="208"/>
      <c r="E398" s="208"/>
      <c r="F398" s="208"/>
      <c r="G398" s="208"/>
      <c r="H398" s="208"/>
      <c r="I398" s="208"/>
      <c r="J398" s="208"/>
      <c r="K398" s="107"/>
      <c r="L398" s="33"/>
    </row>
    <row r="399" spans="1:12">
      <c r="A399" s="2"/>
      <c r="C399" s="21"/>
      <c r="D399" s="13"/>
      <c r="E399" s="84"/>
      <c r="F399" s="13"/>
      <c r="G399" s="13"/>
      <c r="H399" s="86"/>
      <c r="I399" s="13"/>
      <c r="J399" s="84"/>
      <c r="K399" s="13"/>
      <c r="L399" s="98"/>
    </row>
    <row r="400" spans="1:12">
      <c r="C400" s="8"/>
      <c r="D400" s="8"/>
      <c r="E400" s="8"/>
      <c r="F400" s="8"/>
      <c r="G400" s="8"/>
      <c r="H400" s="8"/>
      <c r="I400" s="8"/>
      <c r="J400" s="8"/>
      <c r="K400" s="8"/>
      <c r="L400" s="10"/>
    </row>
    <row r="401" spans="3:12">
      <c r="C401" s="8"/>
      <c r="D401" s="8"/>
      <c r="E401" s="8"/>
      <c r="F401" s="8"/>
      <c r="G401" s="8"/>
      <c r="H401" s="8"/>
      <c r="I401" s="8"/>
      <c r="J401" s="8"/>
      <c r="K401" s="8"/>
      <c r="L401" s="10"/>
    </row>
    <row r="402" spans="3:12">
      <c r="C402" s="8"/>
      <c r="D402" s="8"/>
      <c r="E402" s="8"/>
      <c r="F402" s="8"/>
      <c r="G402" s="8"/>
      <c r="H402" s="8"/>
      <c r="I402" s="8"/>
      <c r="J402" s="8"/>
      <c r="K402" s="8"/>
      <c r="L402" s="10"/>
    </row>
    <row r="403" spans="3:12">
      <c r="C403" s="66"/>
    </row>
  </sheetData>
  <mergeCells count="5">
    <mergeCell ref="C219:D219"/>
    <mergeCell ref="C223:D223"/>
    <mergeCell ref="N254:S254"/>
    <mergeCell ref="C377:L377"/>
    <mergeCell ref="C378:L378"/>
  </mergeCells>
  <pageMargins left="0.49" right="0.17" top="0.5" bottom="0.43" header="0.3" footer="0.3"/>
  <pageSetup scale="53" orientation="portrait" r:id="rId1"/>
  <rowBreaks count="4" manualBreakCount="4">
    <brk id="78" max="16383" man="1"/>
    <brk id="158" max="11" man="1"/>
    <brk id="234" max="11" man="1"/>
    <brk id="31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Attachment O</vt:lpstr>
      <vt:lpstr>'Attachment O'!Print_Area</vt:lpstr>
    </vt:vector>
  </TitlesOfParts>
  <Company>MDU Resources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Bosch, Stephanie</dc:creator>
  <cp:lastModifiedBy>Ann Coultas</cp:lastModifiedBy>
  <cp:lastPrinted>2014-10-29T16:18:34Z</cp:lastPrinted>
  <dcterms:created xsi:type="dcterms:W3CDTF">2014-09-09T14:55:28Z</dcterms:created>
  <dcterms:modified xsi:type="dcterms:W3CDTF">2015-01-15T21:45:07Z</dcterms:modified>
</cp:coreProperties>
</file>